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https://unimelbcloud-my.sharepoint.com/personal/jennifer_audsley_unimelb_edu_au/Documents/Documents/CHHANEL/CHHANEL Aim1/"/>
    </mc:Choice>
  </mc:AlternateContent>
  <xr:revisionPtr revIDLastSave="0" documentId="8_{9BB01DC5-5490-45A8-8CA4-403A3A009386}" xr6:coauthVersionLast="47" xr6:coauthVersionMax="47" xr10:uidLastSave="{00000000-0000-0000-0000-000000000000}"/>
  <bookViews>
    <workbookView xWindow="28680" yWindow="-75" windowWidth="29040" windowHeight="15840" tabRatio="668" xr2:uid="{00000000-000D-0000-FFFF-FFFF00000000}"/>
  </bookViews>
  <sheets>
    <sheet name="MALDESI Original Summary" sheetId="10" r:id="rId1"/>
    <sheet name="MALDESI Heme-corrected Summary" sheetId="11" r:id="rId2"/>
    <sheet name="vDNA and Tissue Concentration" sheetId="12" r:id="rId3"/>
  </sheets>
  <externalReferences>
    <externalReference r:id="rId4"/>
    <externalReference r:id="rId5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1" i="12" l="1"/>
  <c r="T6" i="12"/>
  <c r="T7" i="12"/>
  <c r="T8" i="12"/>
  <c r="T9" i="12"/>
  <c r="T10" i="12"/>
  <c r="T11" i="12"/>
  <c r="T12" i="12"/>
  <c r="T13" i="12"/>
  <c r="T14" i="12"/>
  <c r="T15" i="12"/>
  <c r="T16" i="12"/>
  <c r="T17" i="12"/>
  <c r="T18" i="12"/>
  <c r="T19" i="12"/>
  <c r="T20" i="12"/>
  <c r="T21" i="12"/>
  <c r="T22" i="12"/>
  <c r="T5" i="12"/>
  <c r="U6" i="12"/>
  <c r="U7" i="12"/>
  <c r="U8" i="12"/>
  <c r="U9" i="12"/>
  <c r="U10" i="12"/>
  <c r="U11" i="12"/>
  <c r="U12" i="12"/>
  <c r="U13" i="12"/>
  <c r="U14" i="12"/>
  <c r="U15" i="12"/>
  <c r="U16" i="12"/>
  <c r="U17" i="12"/>
  <c r="U18" i="12"/>
  <c r="U19" i="12"/>
  <c r="U20" i="12"/>
  <c r="U21" i="12"/>
  <c r="U22" i="12"/>
  <c r="U5" i="12"/>
  <c r="W6" i="12"/>
  <c r="W7" i="12"/>
  <c r="W8" i="12"/>
  <c r="W9" i="12"/>
  <c r="W10" i="12"/>
  <c r="W11" i="12"/>
  <c r="W12" i="12"/>
  <c r="W13" i="12"/>
  <c r="W14" i="12"/>
  <c r="W15" i="12"/>
  <c r="W16" i="12"/>
  <c r="W17" i="12"/>
  <c r="W18" i="12"/>
  <c r="W19" i="12"/>
  <c r="W20" i="12"/>
  <c r="W21" i="12"/>
  <c r="W22" i="12"/>
  <c r="W5" i="12"/>
  <c r="P5" i="12"/>
  <c r="Q5" i="12" s="1"/>
  <c r="S5" i="12"/>
  <c r="V5" i="12"/>
  <c r="S6" i="12"/>
  <c r="V6" i="12"/>
  <c r="S7" i="12"/>
  <c r="V7" i="12"/>
  <c r="S8" i="12"/>
  <c r="V8" i="12"/>
  <c r="S9" i="12"/>
  <c r="V9" i="12"/>
  <c r="S10" i="12"/>
  <c r="V10" i="12"/>
  <c r="S11" i="12"/>
  <c r="V11" i="12"/>
  <c r="S12" i="12"/>
  <c r="V12" i="12"/>
  <c r="S13" i="12"/>
  <c r="V13" i="12"/>
  <c r="S14" i="12"/>
  <c r="V14" i="12"/>
  <c r="S15" i="12"/>
  <c r="V15" i="12"/>
  <c r="S16" i="12"/>
  <c r="V16" i="12"/>
  <c r="S17" i="12"/>
  <c r="V17" i="12"/>
  <c r="S18" i="12"/>
  <c r="V18" i="12"/>
  <c r="S19" i="12"/>
  <c r="V19" i="12"/>
  <c r="S20" i="12"/>
  <c r="V20" i="12"/>
  <c r="S21" i="12"/>
  <c r="V21" i="12"/>
  <c r="S22" i="12"/>
  <c r="V22" i="12"/>
  <c r="P22" i="12"/>
  <c r="P21" i="12"/>
  <c r="Q21" i="12" s="1"/>
  <c r="P20" i="12"/>
  <c r="P19" i="12"/>
  <c r="Q19" i="12" s="1"/>
  <c r="P18" i="12"/>
  <c r="Q18" i="12" s="1"/>
  <c r="P17" i="12"/>
  <c r="P16" i="12"/>
  <c r="Q16" i="12" s="1"/>
  <c r="P15" i="12"/>
  <c r="Q15" i="12" s="1"/>
  <c r="P14" i="12"/>
  <c r="P13" i="12"/>
  <c r="P12" i="12"/>
  <c r="Q12" i="12" s="1"/>
  <c r="P11" i="12"/>
  <c r="P10" i="12"/>
  <c r="Q10" i="12" s="1"/>
  <c r="P9" i="12"/>
  <c r="Q9" i="12" s="1"/>
  <c r="P8" i="12"/>
  <c r="Q8" i="12" s="1"/>
  <c r="P7" i="12"/>
  <c r="Q7" i="12" s="1"/>
  <c r="P6" i="12"/>
  <c r="Q6" i="12" s="1"/>
  <c r="Q22" i="12"/>
  <c r="Q20" i="12"/>
  <c r="Q17" i="12"/>
  <c r="Q14" i="12"/>
  <c r="Q13" i="12"/>
  <c r="Y11" i="12"/>
  <c r="Z11" i="12" s="1"/>
  <c r="Q11" i="12"/>
  <c r="Y7" i="12"/>
  <c r="Z7" i="12" s="1"/>
  <c r="Y6" i="12"/>
  <c r="Z6" i="12" s="1"/>
  <c r="Y5" i="12"/>
  <c r="Z5" i="12" s="1"/>
  <c r="K23" i="11"/>
  <c r="I23" i="11"/>
  <c r="K23" i="10"/>
  <c r="G23" i="10"/>
  <c r="K12" i="11"/>
  <c r="K11" i="11"/>
  <c r="K5" i="11"/>
  <c r="K6" i="11"/>
  <c r="K7" i="11"/>
  <c r="K8" i="11"/>
  <c r="K9" i="11"/>
  <c r="K4" i="11"/>
  <c r="I12" i="11"/>
  <c r="I13" i="11"/>
  <c r="I14" i="11"/>
  <c r="I15" i="11"/>
  <c r="I16" i="11"/>
  <c r="I17" i="11"/>
  <c r="I18" i="11"/>
  <c r="I19" i="11"/>
  <c r="I20" i="11"/>
  <c r="I21" i="11"/>
  <c r="I11" i="11"/>
  <c r="I10" i="11"/>
  <c r="I9" i="11"/>
  <c r="I8" i="11"/>
  <c r="I5" i="11"/>
  <c r="I6" i="11"/>
  <c r="I7" i="11"/>
  <c r="I4" i="11"/>
  <c r="X11" i="12" l="1"/>
  <c r="X13" i="12"/>
  <c r="AA6" i="12"/>
  <c r="R8" i="12"/>
  <c r="R18" i="12"/>
  <c r="X17" i="12"/>
  <c r="R7" i="12"/>
  <c r="X19" i="12"/>
  <c r="X21" i="12"/>
  <c r="R14" i="12"/>
  <c r="R22" i="12"/>
  <c r="AA5" i="12"/>
  <c r="X7" i="12"/>
  <c r="R13" i="12"/>
  <c r="R10" i="12"/>
  <c r="X8" i="12"/>
  <c r="R9" i="12"/>
  <c r="AA7" i="12"/>
  <c r="X9" i="12"/>
  <c r="R15" i="12"/>
  <c r="R17" i="12"/>
  <c r="R19" i="12"/>
  <c r="R21" i="12"/>
  <c r="AA11" i="12"/>
  <c r="R11" i="12"/>
  <c r="X6" i="12"/>
  <c r="X12" i="12"/>
  <c r="X16" i="12"/>
  <c r="X20" i="12"/>
  <c r="R5" i="12"/>
  <c r="X10" i="12"/>
  <c r="R12" i="12"/>
  <c r="R16" i="12"/>
  <c r="R20" i="12"/>
  <c r="R6" i="12"/>
  <c r="X14" i="12"/>
  <c r="X18" i="12"/>
  <c r="X22" i="12"/>
  <c r="X5" i="12"/>
  <c r="X15" i="12"/>
  <c r="M10" i="11"/>
  <c r="O10" i="11"/>
  <c r="O12" i="11"/>
  <c r="O13" i="11"/>
  <c r="O8" i="11"/>
  <c r="K13" i="11"/>
  <c r="K14" i="11"/>
  <c r="K15" i="11"/>
  <c r="K16" i="11"/>
  <c r="K17" i="11"/>
  <c r="K18" i="11"/>
  <c r="K19" i="11"/>
  <c r="K20" i="11"/>
  <c r="K21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4" i="11"/>
  <c r="X21" i="11"/>
  <c r="X20" i="11"/>
  <c r="X19" i="11"/>
  <c r="X18" i="11"/>
  <c r="X17" i="11"/>
  <c r="X16" i="11"/>
  <c r="X15" i="11"/>
  <c r="X14" i="11"/>
  <c r="X13" i="11"/>
  <c r="X12" i="11"/>
  <c r="X11" i="11"/>
  <c r="X9" i="11"/>
  <c r="X8" i="11"/>
  <c r="X7" i="11"/>
  <c r="X6" i="11"/>
  <c r="X5" i="11"/>
  <c r="X4" i="11"/>
  <c r="AB7" i="12" l="1"/>
  <c r="AB13" i="12"/>
  <c r="AB19" i="12"/>
  <c r="AB17" i="12"/>
  <c r="AB21" i="12"/>
  <c r="AB8" i="12"/>
  <c r="AB9" i="12"/>
  <c r="AB12" i="12"/>
  <c r="AB6" i="12"/>
  <c r="AB5" i="12"/>
  <c r="AB15" i="12"/>
  <c r="AB18" i="12"/>
  <c r="AB16" i="12"/>
  <c r="AB14" i="12"/>
  <c r="AB22" i="12"/>
  <c r="AB20" i="12"/>
  <c r="AB10" i="12"/>
  <c r="I23" i="10"/>
  <c r="X21" i="10"/>
  <c r="X20" i="10"/>
  <c r="X19" i="10"/>
  <c r="X18" i="10"/>
  <c r="X17" i="10"/>
  <c r="X16" i="10"/>
  <c r="X15" i="10"/>
  <c r="X14" i="10"/>
  <c r="X13" i="10"/>
  <c r="X12" i="10"/>
  <c r="X11" i="10"/>
  <c r="X9" i="10"/>
  <c r="X8" i="10"/>
  <c r="X7" i="10"/>
  <c r="X6" i="10"/>
  <c r="X5" i="10"/>
  <c r="X4" i="10"/>
</calcChain>
</file>

<file path=xl/sharedStrings.xml><?xml version="1.0" encoding="utf-8"?>
<sst xmlns="http://schemas.openxmlformats.org/spreadsheetml/2006/main" count="627" uniqueCount="66">
  <si>
    <t>FTC</t>
  </si>
  <si>
    <t>TFV</t>
  </si>
  <si>
    <t>EFV</t>
  </si>
  <si>
    <t>RPV</t>
  </si>
  <si>
    <t>3TC</t>
  </si>
  <si>
    <t>x</t>
  </si>
  <si>
    <t>BLQ</t>
  </si>
  <si>
    <t xml:space="preserve">Sample Specific LLOQ  µg/g </t>
  </si>
  <si>
    <t>NR</t>
  </si>
  <si>
    <t xml:space="preserve">Sample Specific LLOQ   (fg/voxel) </t>
  </si>
  <si>
    <t>Sample Specific LLOQ (fg/voxel)</t>
  </si>
  <si>
    <t>Sample Specific LLOQ   (fg/voxel)</t>
  </si>
  <si>
    <t>Sample Specific LLOQ  (fg/voxel)</t>
  </si>
  <si>
    <t>TFV Analyte Concentration(µg/g)</t>
  </si>
  <si>
    <t>EFV Analyte Concentration (µg/g)</t>
  </si>
  <si>
    <t>RPV Analyte Concentration (µg/g)</t>
  </si>
  <si>
    <t>3TC Analyte Concentration (µg/g)</t>
  </si>
  <si>
    <t>ARV Regimen</t>
  </si>
  <si>
    <t>IR-MALDESI MSI Analysis</t>
  </si>
  <si>
    <t xml:space="preserve">LLOQ   (fg/voxel) </t>
  </si>
  <si>
    <t>Analyte Concentration  (µg/g)</t>
  </si>
  <si>
    <t>Liver Biopsy Concentrations by IR-MALDESI MSI Analysis</t>
  </si>
  <si>
    <t>Plasma Concentrations by LC-MS, Converted to match units of tissue</t>
  </si>
  <si>
    <r>
      <t xml:space="preserve">TFV  Concentration </t>
    </r>
    <r>
      <rPr>
        <b/>
        <sz val="10"/>
        <color theme="1"/>
        <rFont val="Calibri"/>
        <family val="2"/>
      </rPr>
      <t>µ</t>
    </r>
    <r>
      <rPr>
        <b/>
        <sz val="10"/>
        <color theme="1"/>
        <rFont val="Times New Roman"/>
        <family val="1"/>
      </rPr>
      <t xml:space="preserve">g/g </t>
    </r>
  </si>
  <si>
    <t xml:space="preserve">FTC  Concentration µg/g </t>
  </si>
  <si>
    <t xml:space="preserve">3TC Concentration µg/g </t>
  </si>
  <si>
    <t xml:space="preserve">EFV  Concentration µg/g </t>
  </si>
  <si>
    <t xml:space="preserve">RPV Concentration  µg/g </t>
  </si>
  <si>
    <t>3TC Concentration (µg/g)</t>
  </si>
  <si>
    <t>RPV Concentration (µg/g)</t>
  </si>
  <si>
    <t>EFV Concentration (µg/g)</t>
  </si>
  <si>
    <t>TFV Concentration(µg/g)</t>
  </si>
  <si>
    <t>FTC Concentration  (µg/g)</t>
  </si>
  <si>
    <t xml:space="preserve">Liver/Plasma Pearson Correlation </t>
  </si>
  <si>
    <t>Liver Blocks</t>
  </si>
  <si>
    <t>HIV-DNA</t>
  </si>
  <si>
    <t>HIV - vDNA</t>
  </si>
  <si>
    <t>HBV-RNAscope</t>
  </si>
  <si>
    <t>DNA+ by qPCR</t>
  </si>
  <si>
    <t>Positive by either method</t>
  </si>
  <si>
    <t>Code</t>
  </si>
  <si>
    <t>Pathology ID</t>
  </si>
  <si>
    <t>SoFIA-Study ID (SoF-XB-xxx)</t>
  </si>
  <si>
    <t>first round</t>
  </si>
  <si>
    <t>second round</t>
  </si>
  <si>
    <t xml:space="preserve"> + </t>
  </si>
  <si>
    <t>+</t>
  </si>
  <si>
    <t xml:space="preserve"> +</t>
  </si>
  <si>
    <t xml:space="preserve"> ++ </t>
  </si>
  <si>
    <t xml:space="preserve"> - </t>
  </si>
  <si>
    <t xml:space="preserve"> -</t>
  </si>
  <si>
    <t xml:space="preserve"> +++ </t>
  </si>
  <si>
    <t xml:space="preserve"> + small biopsy</t>
  </si>
  <si>
    <t>7/19 positive</t>
  </si>
  <si>
    <t>8/19 positive</t>
  </si>
  <si>
    <t>12/19 positive</t>
  </si>
  <si>
    <t xml:space="preserve">Binary Representation of vDNA </t>
  </si>
  <si>
    <t>RNAscope or qPCR</t>
  </si>
  <si>
    <t>RNAscope only</t>
  </si>
  <si>
    <t>Rank</t>
  </si>
  <si>
    <t>1 = +</t>
  </si>
  <si>
    <t>0 = -</t>
  </si>
  <si>
    <t>Concentration</t>
  </si>
  <si>
    <t>Composite Rank of Total Regimen</t>
  </si>
  <si>
    <t>Key</t>
  </si>
  <si>
    <t>qPCR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</si>
</sst>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8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10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/>
    <xf numFmtId="2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/>
    </xf>
    <xf numFmtId="164" fontId="0" fillId="3" borderId="1" xfId="0" applyNumberFormat="1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2" fontId="0" fillId="3" borderId="1" xfId="0" applyNumberFormat="1" applyFont="1" applyFill="1" applyBorder="1" applyAlignment="1">
      <alignment horizontal="center" vertical="top"/>
    </xf>
    <xf numFmtId="2" fontId="0" fillId="0" borderId="1" xfId="0" applyNumberForma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1" fillId="3" borderId="5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0" fillId="0" borderId="0" xfId="0" applyFill="1" applyBorder="1" applyAlignment="1"/>
    <xf numFmtId="0" fontId="0" fillId="0" borderId="3" xfId="0" applyBorder="1" applyAlignment="1"/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 vertical="top"/>
    </xf>
    <xf numFmtId="2" fontId="0" fillId="0" borderId="0" xfId="0" applyNumberFormat="1" applyFill="1" applyBorder="1" applyAlignment="1">
      <alignment horizontal="center" vertical="top"/>
    </xf>
    <xf numFmtId="164" fontId="0" fillId="0" borderId="0" xfId="0" applyNumberFormat="1" applyFill="1" applyBorder="1" applyAlignment="1">
      <alignment horizontal="center"/>
    </xf>
    <xf numFmtId="0" fontId="6" fillId="0" borderId="0" xfId="0" applyFont="1" applyFill="1" applyBorder="1" applyAlignment="1"/>
    <xf numFmtId="165" fontId="0" fillId="0" borderId="0" xfId="0" applyNumberFormat="1"/>
    <xf numFmtId="165" fontId="0" fillId="0" borderId="0" xfId="0" applyNumberFormat="1" applyFill="1" applyBorder="1" applyAlignment="1">
      <alignment horizontal="center"/>
    </xf>
    <xf numFmtId="165" fontId="0" fillId="0" borderId="0" xfId="0" applyNumberFormat="1" applyFill="1"/>
    <xf numFmtId="0" fontId="0" fillId="0" borderId="0" xfId="0" applyFill="1" applyBorder="1" applyAlignment="1">
      <alignment horizontal="right"/>
    </xf>
    <xf numFmtId="0" fontId="5" fillId="5" borderId="1" xfId="2" applyFont="1" applyFill="1" applyBorder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10" fillId="7" borderId="1" xfId="2" applyFont="1" applyFill="1" applyBorder="1" applyAlignment="1">
      <alignment horizontal="center" vertical="center"/>
    </xf>
    <xf numFmtId="0" fontId="10" fillId="8" borderId="1" xfId="2" applyFont="1" applyFill="1" applyBorder="1" applyAlignment="1">
      <alignment horizontal="center" vertical="center"/>
    </xf>
    <xf numFmtId="0" fontId="8" fillId="0" borderId="0" xfId="2"/>
    <xf numFmtId="0" fontId="5" fillId="9" borderId="1" xfId="2" applyFont="1" applyFill="1" applyBorder="1" applyAlignment="1">
      <alignment horizontal="center"/>
    </xf>
    <xf numFmtId="0" fontId="5" fillId="9" borderId="2" xfId="2" applyFont="1" applyFill="1" applyBorder="1" applyAlignment="1">
      <alignment horizontal="center"/>
    </xf>
    <xf numFmtId="0" fontId="5" fillId="10" borderId="1" xfId="2" applyFont="1" applyFill="1" applyBorder="1" applyAlignment="1">
      <alignment horizontal="center"/>
    </xf>
    <xf numFmtId="0" fontId="5" fillId="11" borderId="1" xfId="2" applyFont="1" applyFill="1" applyBorder="1" applyAlignment="1">
      <alignment horizontal="center"/>
    </xf>
    <xf numFmtId="0" fontId="5" fillId="5" borderId="1" xfId="2" applyFont="1" applyFill="1" applyBorder="1" applyAlignment="1">
      <alignment horizontal="center"/>
    </xf>
    <xf numFmtId="0" fontId="10" fillId="6" borderId="1" xfId="2" applyFont="1" applyFill="1" applyBorder="1" applyAlignment="1">
      <alignment horizontal="center" vertical="center"/>
    </xf>
    <xf numFmtId="49" fontId="10" fillId="7" borderId="1" xfId="2" applyNumberFormat="1" applyFont="1" applyFill="1" applyBorder="1" applyAlignment="1">
      <alignment horizontal="center" vertical="center"/>
    </xf>
    <xf numFmtId="49" fontId="10" fillId="8" borderId="1" xfId="2" applyNumberFormat="1" applyFont="1" applyFill="1" applyBorder="1" applyAlignment="1">
      <alignment horizontal="center" vertical="center"/>
    </xf>
    <xf numFmtId="0" fontId="8" fillId="0" borderId="1" xfId="2" applyBorder="1" applyAlignment="1">
      <alignment horizontal="center"/>
    </xf>
    <xf numFmtId="0" fontId="8" fillId="0" borderId="2" xfId="2" applyBorder="1" applyAlignment="1">
      <alignment horizontal="center"/>
    </xf>
    <xf numFmtId="0" fontId="8" fillId="10" borderId="1" xfId="2" applyFill="1" applyBorder="1" applyAlignment="1">
      <alignment horizontal="center" vertical="center"/>
    </xf>
    <xf numFmtId="0" fontId="7" fillId="11" borderId="1" xfId="2" applyFont="1" applyFill="1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/>
    </xf>
    <xf numFmtId="0" fontId="5" fillId="10" borderId="1" xfId="2" applyFont="1" applyFill="1" applyBorder="1" applyAlignment="1">
      <alignment horizontal="center" vertical="center"/>
    </xf>
    <xf numFmtId="0" fontId="5" fillId="11" borderId="1" xfId="2" applyFont="1" applyFill="1" applyBorder="1" applyAlignment="1">
      <alignment horizontal="center" vertical="center"/>
    </xf>
    <xf numFmtId="0" fontId="8" fillId="11" borderId="1" xfId="2" applyFill="1" applyBorder="1" applyAlignment="1">
      <alignment horizontal="center" vertical="center"/>
    </xf>
    <xf numFmtId="0" fontId="10" fillId="5" borderId="1" xfId="2" applyFont="1" applyFill="1" applyBorder="1" applyAlignment="1">
      <alignment horizontal="center" vertical="center"/>
    </xf>
    <xf numFmtId="0" fontId="4" fillId="11" borderId="1" xfId="2" applyFont="1" applyFill="1" applyBorder="1" applyAlignment="1">
      <alignment horizontal="center" vertical="center"/>
    </xf>
    <xf numFmtId="0" fontId="8" fillId="0" borderId="6" xfId="2" applyBorder="1" applyAlignment="1">
      <alignment horizontal="center"/>
    </xf>
    <xf numFmtId="0" fontId="8" fillId="0" borderId="7" xfId="2" applyBorder="1" applyAlignment="1">
      <alignment horizontal="center"/>
    </xf>
    <xf numFmtId="0" fontId="8" fillId="10" borderId="6" xfId="2" applyFill="1" applyBorder="1" applyAlignment="1">
      <alignment horizontal="center" vertical="center"/>
    </xf>
    <xf numFmtId="0" fontId="4" fillId="11" borderId="6" xfId="2" applyFont="1" applyFill="1" applyBorder="1" applyAlignment="1">
      <alignment horizontal="center" vertical="center"/>
    </xf>
    <xf numFmtId="0" fontId="5" fillId="5" borderId="6" xfId="2" applyFont="1" applyFill="1" applyBorder="1" applyAlignment="1">
      <alignment horizontal="center" vertical="center"/>
    </xf>
    <xf numFmtId="0" fontId="10" fillId="6" borderId="6" xfId="2" applyFont="1" applyFill="1" applyBorder="1" applyAlignment="1">
      <alignment horizontal="center" vertical="center"/>
    </xf>
    <xf numFmtId="49" fontId="10" fillId="7" borderId="6" xfId="2" applyNumberFormat="1" applyFont="1" applyFill="1" applyBorder="1" applyAlignment="1">
      <alignment horizontal="center" vertical="center"/>
    </xf>
    <xf numFmtId="49" fontId="10" fillId="8" borderId="6" xfId="2" applyNumberFormat="1" applyFont="1" applyFill="1" applyBorder="1" applyAlignment="1">
      <alignment horizontal="center" vertical="center"/>
    </xf>
    <xf numFmtId="0" fontId="8" fillId="0" borderId="5" xfId="2" applyBorder="1" applyAlignment="1">
      <alignment horizontal="center"/>
    </xf>
    <xf numFmtId="0" fontId="8" fillId="0" borderId="8" xfId="2" applyBorder="1" applyAlignment="1">
      <alignment horizontal="center"/>
    </xf>
    <xf numFmtId="0" fontId="5" fillId="10" borderId="5" xfId="2" applyFont="1" applyFill="1" applyBorder="1" applyAlignment="1">
      <alignment horizontal="center" vertical="center"/>
    </xf>
    <xf numFmtId="0" fontId="5" fillId="11" borderId="5" xfId="2" applyFont="1" applyFill="1" applyBorder="1" applyAlignment="1">
      <alignment horizontal="center" vertical="center"/>
    </xf>
    <xf numFmtId="0" fontId="5" fillId="5" borderId="5" xfId="2" applyFont="1" applyFill="1" applyBorder="1" applyAlignment="1">
      <alignment horizontal="center" vertical="center"/>
    </xf>
    <xf numFmtId="0" fontId="10" fillId="6" borderId="5" xfId="2" applyFont="1" applyFill="1" applyBorder="1" applyAlignment="1">
      <alignment horizontal="center" vertical="center"/>
    </xf>
    <xf numFmtId="49" fontId="10" fillId="7" borderId="5" xfId="2" applyNumberFormat="1" applyFont="1" applyFill="1" applyBorder="1" applyAlignment="1">
      <alignment horizontal="center" vertical="center"/>
    </xf>
    <xf numFmtId="49" fontId="10" fillId="8" borderId="5" xfId="2" applyNumberFormat="1" applyFont="1" applyFill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10" fillId="0" borderId="0" xfId="2" applyFont="1"/>
    <xf numFmtId="49" fontId="10" fillId="0" borderId="0" xfId="2" applyNumberFormat="1" applyFont="1" applyAlignment="1">
      <alignment horizontal="center" vertical="center"/>
    </xf>
    <xf numFmtId="0" fontId="8" fillId="0" borderId="0" xfId="2" applyAlignment="1">
      <alignment horizontal="center" vertical="center"/>
    </xf>
    <xf numFmtId="0" fontId="8" fillId="0" borderId="0" xfId="2" applyAlignment="1">
      <alignment horizontal="center"/>
    </xf>
    <xf numFmtId="0" fontId="8" fillId="0" borderId="1" xfId="2" applyBorder="1"/>
    <xf numFmtId="166" fontId="8" fillId="0" borderId="1" xfId="2" applyNumberFormat="1" applyBorder="1" applyAlignment="1">
      <alignment horizontal="center"/>
    </xf>
    <xf numFmtId="0" fontId="8" fillId="0" borderId="11" xfId="2" applyBorder="1" applyAlignment="1">
      <alignment horizontal="center"/>
    </xf>
    <xf numFmtId="0" fontId="8" fillId="0" borderId="12" xfId="2" applyBorder="1" applyAlignment="1">
      <alignment horizontal="center"/>
    </xf>
    <xf numFmtId="0" fontId="8" fillId="0" borderId="13" xfId="2" applyBorder="1" applyAlignment="1">
      <alignment horizontal="center"/>
    </xf>
    <xf numFmtId="166" fontId="8" fillId="0" borderId="12" xfId="2" applyNumberFormat="1" applyBorder="1" applyAlignment="1">
      <alignment horizontal="center"/>
    </xf>
    <xf numFmtId="166" fontId="8" fillId="0" borderId="14" xfId="2" applyNumberFormat="1" applyBorder="1" applyAlignment="1">
      <alignment horizontal="center"/>
    </xf>
    <xf numFmtId="166" fontId="8" fillId="0" borderId="6" xfId="2" applyNumberFormat="1" applyBorder="1" applyAlignment="1">
      <alignment horizontal="center"/>
    </xf>
    <xf numFmtId="0" fontId="8" fillId="0" borderId="15" xfId="2" applyBorder="1" applyAlignment="1">
      <alignment horizontal="center"/>
    </xf>
    <xf numFmtId="0" fontId="8" fillId="0" borderId="14" xfId="2" applyBorder="1" applyAlignment="1">
      <alignment horizontal="center"/>
    </xf>
    <xf numFmtId="2" fontId="0" fillId="0" borderId="1" xfId="0" applyNumberForma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0" borderId="9" xfId="2" applyBorder="1" applyAlignment="1">
      <alignment horizontal="center"/>
    </xf>
    <xf numFmtId="0" fontId="8" fillId="0" borderId="10" xfId="2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5" fillId="4" borderId="1" xfId="2" applyFont="1" applyFill="1" applyBorder="1" applyAlignment="1">
      <alignment horizontal="center" vertical="center"/>
    </xf>
    <xf numFmtId="0" fontId="10" fillId="0" borderId="0" xfId="2" applyFont="1" applyAlignment="1">
      <alignment horizontal="center"/>
    </xf>
  </cellXfs>
  <cellStyles count="3">
    <cellStyle name="Normal" xfId="0" builtinId="0"/>
    <cellStyle name="Normal 2" xfId="1" xr:uid="{C7257B83-1A22-4263-A634-D23421285461}"/>
    <cellStyle name="Normal 3" xfId="2" xr:uid="{079CD66B-6F40-40EB-98D2-AB8FBCC05A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'MALDESI Original Summary'!$S$4:$S$21</c:f>
              <c:strCache>
                <c:ptCount val="18"/>
                <c:pt idx="0">
                  <c:v>0.23</c:v>
                </c:pt>
                <c:pt idx="1">
                  <c:v>0.17</c:v>
                </c:pt>
                <c:pt idx="2">
                  <c:v>0.69</c:v>
                </c:pt>
                <c:pt idx="3">
                  <c:v>0.12</c:v>
                </c:pt>
                <c:pt idx="4">
                  <c:v>0.00</c:v>
                </c:pt>
                <c:pt idx="5">
                  <c:v>0.29</c:v>
                </c:pt>
                <c:pt idx="6">
                  <c:v>0.00</c:v>
                </c:pt>
                <c:pt idx="7">
                  <c:v>0.23</c:v>
                </c:pt>
                <c:pt idx="8">
                  <c:v>BLQ</c:v>
                </c:pt>
                <c:pt idx="9">
                  <c:v>BLQ</c:v>
                </c:pt>
                <c:pt idx="10">
                  <c:v>0.16</c:v>
                </c:pt>
                <c:pt idx="11">
                  <c:v>0.14</c:v>
                </c:pt>
                <c:pt idx="12">
                  <c:v>0.33</c:v>
                </c:pt>
                <c:pt idx="13">
                  <c:v>0.57</c:v>
                </c:pt>
                <c:pt idx="14">
                  <c:v>0.33</c:v>
                </c:pt>
                <c:pt idx="15">
                  <c:v>0.19</c:v>
                </c:pt>
                <c:pt idx="16">
                  <c:v>0.19</c:v>
                </c:pt>
                <c:pt idx="17">
                  <c:v>0.25</c:v>
                </c:pt>
              </c:strCache>
            </c:strRef>
          </c:xVal>
          <c:yVal>
            <c:numRef>
              <c:f>'MALDESI Original Summary'!$G$4:$G$21</c:f>
              <c:numCache>
                <c:formatCode>0.00</c:formatCode>
                <c:ptCount val="18"/>
                <c:pt idx="0">
                  <c:v>0.50274197705369961</c:v>
                </c:pt>
                <c:pt idx="1">
                  <c:v>3.248563050999468E-2</c:v>
                </c:pt>
                <c:pt idx="2">
                  <c:v>2.2564049102480705</c:v>
                </c:pt>
                <c:pt idx="3">
                  <c:v>0.76022209946962049</c:v>
                </c:pt>
                <c:pt idx="4">
                  <c:v>0</c:v>
                </c:pt>
                <c:pt idx="5">
                  <c:v>2.9962250067000578</c:v>
                </c:pt>
                <c:pt idx="6">
                  <c:v>0</c:v>
                </c:pt>
                <c:pt idx="7">
                  <c:v>1.7300121364310077</c:v>
                </c:pt>
                <c:pt idx="8">
                  <c:v>0</c:v>
                </c:pt>
                <c:pt idx="9">
                  <c:v>0</c:v>
                </c:pt>
                <c:pt idx="10">
                  <c:v>0.79789280301509169</c:v>
                </c:pt>
                <c:pt idx="11">
                  <c:v>0</c:v>
                </c:pt>
                <c:pt idx="12">
                  <c:v>1.0268574736795697</c:v>
                </c:pt>
                <c:pt idx="13">
                  <c:v>3.3653478763645026</c:v>
                </c:pt>
                <c:pt idx="14">
                  <c:v>1.6492952636719151</c:v>
                </c:pt>
                <c:pt idx="15">
                  <c:v>0.26322271709536027</c:v>
                </c:pt>
                <c:pt idx="16">
                  <c:v>1.3946447761600755</c:v>
                </c:pt>
                <c:pt idx="17">
                  <c:v>2.804409557573377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2B-4F64-B8F9-B4610EA7C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698272"/>
        <c:axId val="698696304"/>
      </c:scatterChart>
      <c:valAx>
        <c:axId val="698698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511432984457185"/>
              <c:y val="0.89120865351490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6304"/>
        <c:crosses val="autoZero"/>
        <c:crossBetween val="midCat"/>
      </c:valAx>
      <c:valAx>
        <c:axId val="698696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Concentration'!$L$5:$L$22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Concentration'!$W$5:$W$22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1956.5189144200056</c:v>
                </c:pt>
                <c:pt idx="3">
                  <c:v>909.82832470000346</c:v>
                </c:pt>
                <c:pt idx="4">
                  <c:v>768.60202930948708</c:v>
                </c:pt>
                <c:pt idx="5">
                  <c:v>376.95145443446955</c:v>
                </c:pt>
                <c:pt idx="6">
                  <c:v>247.2845201951726</c:v>
                </c:pt>
                <c:pt idx="7">
                  <c:v>223.4253883075196</c:v>
                </c:pt>
                <c:pt idx="8">
                  <c:v>134.24650910802075</c:v>
                </c:pt>
                <c:pt idx="9">
                  <c:v>1133.4650149475715</c:v>
                </c:pt>
                <c:pt idx="10">
                  <c:v>672.33323982048773</c:v>
                </c:pt>
                <c:pt idx="11">
                  <c:v>512.27632570918718</c:v>
                </c:pt>
                <c:pt idx="12">
                  <c:v>162.65243717545604</c:v>
                </c:pt>
                <c:pt idx="13">
                  <c:v>56.928955562702164</c:v>
                </c:pt>
                <c:pt idx="14">
                  <c:v>408.34520191476969</c:v>
                </c:pt>
                <c:pt idx="15">
                  <c:v>313.30245499158491</c:v>
                </c:pt>
                <c:pt idx="16">
                  <c:v>344.41058825959493</c:v>
                </c:pt>
                <c:pt idx="17">
                  <c:v>470.20635337306908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8B-44F2-97FD-3517FE285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Concentration'!$L$5:$L$22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Concentration'!$S$5:$S$22</c:f>
              <c:numCache>
                <c:formatCode>General</c:formatCode>
                <c:ptCount val="18"/>
                <c:pt idx="0">
                  <c:v>13.556883433871779</c:v>
                </c:pt>
                <c:pt idx="1">
                  <c:v>2.300959514876646</c:v>
                </c:pt>
                <c:pt idx="2">
                  <c:v>1.6227965577020775</c:v>
                </c:pt>
                <c:pt idx="3">
                  <c:v>4.7750938172376127</c:v>
                </c:pt>
                <c:pt idx="4">
                  <c:v>4.353507037328157</c:v>
                </c:pt>
                <c:pt idx="5">
                  <c:v>3.9351218923815914</c:v>
                </c:pt>
                <c:pt idx="6">
                  <c:v>3.7810625483711879</c:v>
                </c:pt>
                <c:pt idx="7">
                  <c:v>3.3039661672191034</c:v>
                </c:pt>
                <c:pt idx="8">
                  <c:v>0.56549615798828823</c:v>
                </c:pt>
                <c:pt idx="9">
                  <c:v>7.818269816414003</c:v>
                </c:pt>
                <c:pt idx="10">
                  <c:v>6.2040517707878804</c:v>
                </c:pt>
                <c:pt idx="11">
                  <c:v>13.178705572791872</c:v>
                </c:pt>
                <c:pt idx="12">
                  <c:v>8.6504904419321207</c:v>
                </c:pt>
                <c:pt idx="13">
                  <c:v>2.9617655158480258</c:v>
                </c:pt>
                <c:pt idx="14">
                  <c:v>3.5172358480446579</c:v>
                </c:pt>
                <c:pt idx="15">
                  <c:v>2.8586895224465967</c:v>
                </c:pt>
                <c:pt idx="16">
                  <c:v>3.4681124584315715</c:v>
                </c:pt>
                <c:pt idx="17">
                  <c:v>1.6861149362826386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3B-4128-B9F6-4F429D987F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Concentration'!$L$5:$L$22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Concentration'!$Q$5:$Q$22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00">
                  <c:v>1.7917615209877249</c:v>
                </c:pt>
                <c:pt idx="10" formatCode="0.0000">
                  <c:v>1.0115682719864536</c:v>
                </c:pt>
                <c:pt idx="11" formatCode="0.0000">
                  <c:v>0.38743299210479809</c:v>
                </c:pt>
                <c:pt idx="12" formatCode="0.0000">
                  <c:v>0.2731862479082135</c:v>
                </c:pt>
                <c:pt idx="13" formatCode="0.0000">
                  <c:v>0.16245057810910085</c:v>
                </c:pt>
                <c:pt idx="14" formatCode="0.0000">
                  <c:v>9.3918142736118801E-2</c:v>
                </c:pt>
                <c:pt idx="15" formatCode="0.0000">
                  <c:v>4.8542729972403643E-2</c:v>
                </c:pt>
                <c:pt idx="16" formatCode="0.0000">
                  <c:v>4.7954704296051864E-2</c:v>
                </c:pt>
                <c:pt idx="17" formatCode="0.0000">
                  <c:v>1.8056508989238593E-2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F4-4BBD-B37F-0F57023B2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Composite Rank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Concentration'!$K$5:$K$22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Concentration'!$AB$5:$AB$22</c:f>
              <c:numCache>
                <c:formatCode>General</c:formatCode>
                <c:ptCount val="18"/>
                <c:pt idx="0">
                  <c:v>19</c:v>
                </c:pt>
                <c:pt idx="1">
                  <c:v>35</c:v>
                </c:pt>
                <c:pt idx="2">
                  <c:v>22</c:v>
                </c:pt>
                <c:pt idx="3">
                  <c:v>19</c:v>
                </c:pt>
                <c:pt idx="4">
                  <c:v>21</c:v>
                </c:pt>
                <c:pt idx="5">
                  <c:v>27</c:v>
                </c:pt>
                <c:pt idx="6">
                  <c:v>23</c:v>
                </c:pt>
                <c:pt idx="7">
                  <c:v>35</c:v>
                </c:pt>
                <c:pt idx="8">
                  <c:v>43</c:v>
                </c:pt>
                <c:pt idx="9">
                  <c:v>7</c:v>
                </c:pt>
                <c:pt idx="10">
                  <c:v>12</c:v>
                </c:pt>
                <c:pt idx="11">
                  <c:v>11</c:v>
                </c:pt>
                <c:pt idx="12">
                  <c:v>21</c:v>
                </c:pt>
                <c:pt idx="13">
                  <c:v>34</c:v>
                </c:pt>
                <c:pt idx="14">
                  <c:v>24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C6-4A06-B516-BCAC67CA5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 i="0" baseline="0">
                    <a:effectLst/>
                  </a:rPr>
                  <a:t>Aggregate Rank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Composite Rank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Concentration'!$L$5:$L$22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Concentration'!$AB$5:$AB$22</c:f>
              <c:numCache>
                <c:formatCode>General</c:formatCode>
                <c:ptCount val="18"/>
                <c:pt idx="0">
                  <c:v>19</c:v>
                </c:pt>
                <c:pt idx="1">
                  <c:v>35</c:v>
                </c:pt>
                <c:pt idx="2">
                  <c:v>22</c:v>
                </c:pt>
                <c:pt idx="3">
                  <c:v>19</c:v>
                </c:pt>
                <c:pt idx="4">
                  <c:v>21</c:v>
                </c:pt>
                <c:pt idx="5">
                  <c:v>27</c:v>
                </c:pt>
                <c:pt idx="6">
                  <c:v>23</c:v>
                </c:pt>
                <c:pt idx="7">
                  <c:v>35</c:v>
                </c:pt>
                <c:pt idx="8">
                  <c:v>43</c:v>
                </c:pt>
                <c:pt idx="9">
                  <c:v>7</c:v>
                </c:pt>
                <c:pt idx="10">
                  <c:v>12</c:v>
                </c:pt>
                <c:pt idx="11">
                  <c:v>11</c:v>
                </c:pt>
                <c:pt idx="12">
                  <c:v>21</c:v>
                </c:pt>
                <c:pt idx="13">
                  <c:v>34</c:v>
                </c:pt>
                <c:pt idx="14">
                  <c:v>24</c:v>
                </c:pt>
                <c:pt idx="15">
                  <c:v>32</c:v>
                </c:pt>
                <c:pt idx="16">
                  <c:v>29</c:v>
                </c:pt>
                <c:pt idx="1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C88-4D4C-A906-0D69DD725C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Aggregate</a:t>
                </a:r>
                <a:r>
                  <a:rPr lang="en-US" sz="1200" b="1" baseline="0"/>
                  <a:t> Rank</a:t>
                </a:r>
                <a:endParaRPr lang="en-US" sz="12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TFV</a:t>
            </a:r>
          </a:p>
        </c:rich>
      </c:tx>
      <c:layout>
        <c:manualLayout>
          <c:xMode val="edge"/>
          <c:yMode val="edge"/>
          <c:x val="0.4372707786526684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'MALDESI Original Summary'!$T$4:$T$21</c:f>
              <c:numCache>
                <c:formatCode>0.00</c:formatCode>
                <c:ptCount val="18"/>
                <c:pt idx="0">
                  <c:v>7.0377358490566033E-2</c:v>
                </c:pt>
                <c:pt idx="1">
                  <c:v>9.0000000000000011E-2</c:v>
                </c:pt>
                <c:pt idx="2">
                  <c:v>7.2641509433962262E-2</c:v>
                </c:pt>
                <c:pt idx="3">
                  <c:v>5.7264150943396229E-2</c:v>
                </c:pt>
                <c:pt idx="4">
                  <c:v>0.12075471698113208</c:v>
                </c:pt>
                <c:pt idx="5">
                  <c:v>6.2169811320754713E-2</c:v>
                </c:pt>
                <c:pt idx="6">
                  <c:v>0.24150943396226415</c:v>
                </c:pt>
                <c:pt idx="7">
                  <c:v>5.2735849056603772E-2</c:v>
                </c:pt>
                <c:pt idx="8">
                  <c:v>5.066037735849057E-2</c:v>
                </c:pt>
                <c:pt idx="9">
                  <c:v>0</c:v>
                </c:pt>
                <c:pt idx="10">
                  <c:v>5.0188679245283023E-2</c:v>
                </c:pt>
                <c:pt idx="11">
                  <c:v>4.660377358490566E-2</c:v>
                </c:pt>
                <c:pt idx="12">
                  <c:v>0.10188679245283018</c:v>
                </c:pt>
                <c:pt idx="13">
                  <c:v>0.17924528301886791</c:v>
                </c:pt>
                <c:pt idx="14">
                  <c:v>0.10754716981132076</c:v>
                </c:pt>
                <c:pt idx="15">
                  <c:v>0.10283018867924527</c:v>
                </c:pt>
                <c:pt idx="16">
                  <c:v>7.9150943396226414E-2</c:v>
                </c:pt>
                <c:pt idx="17">
                  <c:v>0.10094339622641509</c:v>
                </c:pt>
              </c:numCache>
            </c:numRef>
          </c:xVal>
          <c:yVal>
            <c:numRef>
              <c:f>'MALDESI Original Summary'!$I$4:$I$21</c:f>
              <c:numCache>
                <c:formatCode>0.00</c:formatCode>
                <c:ptCount val="18"/>
                <c:pt idx="0">
                  <c:v>9.9145040443226051</c:v>
                </c:pt>
                <c:pt idx="1">
                  <c:v>1.4680356278462527</c:v>
                </c:pt>
                <c:pt idx="2">
                  <c:v>16.550710935492489</c:v>
                </c:pt>
                <c:pt idx="3">
                  <c:v>13.944858358522163</c:v>
                </c:pt>
                <c:pt idx="4">
                  <c:v>5.5150937741189683</c:v>
                </c:pt>
                <c:pt idx="5">
                  <c:v>12.322368225872095</c:v>
                </c:pt>
                <c:pt idx="6">
                  <c:v>36.055787348776633</c:v>
                </c:pt>
                <c:pt idx="7">
                  <c:v>13.119446704857967</c:v>
                </c:pt>
                <c:pt idx="8">
                  <c:v>19.54462417439526</c:v>
                </c:pt>
                <c:pt idx="9">
                  <c:v>3.4561233725713199</c:v>
                </c:pt>
                <c:pt idx="10">
                  <c:v>7.3041694751116966</c:v>
                </c:pt>
                <c:pt idx="11">
                  <c:v>4.736972922031006</c:v>
                </c:pt>
                <c:pt idx="12">
                  <c:v>22.938199991978475</c:v>
                </c:pt>
                <c:pt idx="13">
                  <c:v>14.944085128370443</c:v>
                </c:pt>
                <c:pt idx="14">
                  <c:v>14.816576681298907</c:v>
                </c:pt>
                <c:pt idx="15">
                  <c:v>15.420063512744191</c:v>
                </c:pt>
                <c:pt idx="16">
                  <c:v>20.813949841139017</c:v>
                </c:pt>
                <c:pt idx="17">
                  <c:v>34.932447514396365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70-4F65-8C89-A9580A9EE8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754144"/>
        <c:axId val="487749552"/>
      </c:scatterChart>
      <c:valAx>
        <c:axId val="487754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285601487314086"/>
              <c:y val="0.883842592592592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749552"/>
        <c:crosses val="autoZero"/>
        <c:crossBetween val="midCat"/>
      </c:valAx>
      <c:valAx>
        <c:axId val="4877495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754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'MALDESI Original Summary'!$W$4:$W$21</c:f>
              <c:strCache>
                <c:ptCount val="18"/>
                <c:pt idx="0">
                  <c:v>1.58</c:v>
                </c:pt>
                <c:pt idx="1">
                  <c:v>3.32</c:v>
                </c:pt>
                <c:pt idx="2">
                  <c:v>6.61</c:v>
                </c:pt>
                <c:pt idx="3">
                  <c:v>2.72</c:v>
                </c:pt>
                <c:pt idx="4">
                  <c:v>6.27</c:v>
                </c:pt>
                <c:pt idx="5">
                  <c:v>2.76</c:v>
                </c:pt>
                <c:pt idx="6">
                  <c:v>NR</c:v>
                </c:pt>
                <c:pt idx="7">
                  <c:v>1.20</c:v>
                </c:pt>
                <c:pt idx="8">
                  <c:v>1.72</c:v>
                </c:pt>
                <c:pt idx="9">
                  <c:v>0.00</c:v>
                </c:pt>
                <c:pt idx="10">
                  <c:v>1.25</c:v>
                </c:pt>
                <c:pt idx="11">
                  <c:v>1.50</c:v>
                </c:pt>
                <c:pt idx="12">
                  <c:v>2.76</c:v>
                </c:pt>
                <c:pt idx="13">
                  <c:v>3.41</c:v>
                </c:pt>
                <c:pt idx="14">
                  <c:v>2.75</c:v>
                </c:pt>
                <c:pt idx="15">
                  <c:v>2.00</c:v>
                </c:pt>
                <c:pt idx="16">
                  <c:v>3.20</c:v>
                </c:pt>
                <c:pt idx="17">
                  <c:v>2.42</c:v>
                </c:pt>
              </c:strCache>
            </c:strRef>
          </c:xVal>
          <c:yVal>
            <c:numRef>
              <c:f>'MALDESI Original Summary'!$K$4:$K$21</c:f>
              <c:numCache>
                <c:formatCode>0.00</c:formatCode>
                <c:ptCount val="18"/>
                <c:pt idx="0">
                  <c:v>63.693726372591307</c:v>
                </c:pt>
                <c:pt idx="1">
                  <c:v>141.27784165367603</c:v>
                </c:pt>
                <c:pt idx="2">
                  <c:v>833.75753499136499</c:v>
                </c:pt>
                <c:pt idx="3">
                  <c:v>225.01048173100656</c:v>
                </c:pt>
                <c:pt idx="4">
                  <c:v>2452.7650443941284</c:v>
                </c:pt>
                <c:pt idx="5">
                  <c:v>455.70301043402094</c:v>
                </c:pt>
                <c:pt idx="6" formatCode="General">
                  <c:v>0</c:v>
                </c:pt>
                <c:pt idx="7">
                  <c:v>417.44312327252305</c:v>
                </c:pt>
                <c:pt idx="8">
                  <c:v>633.75979685197501</c:v>
                </c:pt>
                <c:pt idx="9">
                  <c:v>0</c:v>
                </c:pt>
                <c:pt idx="10">
                  <c:v>381.80314821327511</c:v>
                </c:pt>
                <c:pt idx="11">
                  <c:v>364.91260204267718</c:v>
                </c:pt>
                <c:pt idx="12">
                  <c:v>1340.9484975903674</c:v>
                </c:pt>
                <c:pt idx="13">
                  <c:v>1528.8158385298932</c:v>
                </c:pt>
                <c:pt idx="14">
                  <c:v>951.99414334937649</c:v>
                </c:pt>
                <c:pt idx="15">
                  <c:v>770.01335145685994</c:v>
                </c:pt>
                <c:pt idx="16">
                  <c:v>1739.8250286819796</c:v>
                </c:pt>
                <c:pt idx="17">
                  <c:v>1369.120170872292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57-4EF7-80AF-A134F6FC2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805648"/>
        <c:axId val="683802696"/>
      </c:scatterChart>
      <c:valAx>
        <c:axId val="683805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6113757655293088"/>
              <c:y val="0.883842592592592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802696"/>
        <c:crosses val="autoZero"/>
        <c:crossBetween val="midCat"/>
      </c:valAx>
      <c:valAx>
        <c:axId val="6838026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805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'MALDESI Heme-corrected Summary'!$S$4:$S$21</c:f>
              <c:strCache>
                <c:ptCount val="18"/>
                <c:pt idx="0">
                  <c:v>0.23</c:v>
                </c:pt>
                <c:pt idx="1">
                  <c:v>0.17</c:v>
                </c:pt>
                <c:pt idx="2">
                  <c:v>0.69</c:v>
                </c:pt>
                <c:pt idx="3">
                  <c:v>0.12</c:v>
                </c:pt>
                <c:pt idx="4">
                  <c:v>0.00</c:v>
                </c:pt>
                <c:pt idx="5">
                  <c:v>0.29</c:v>
                </c:pt>
                <c:pt idx="6">
                  <c:v>0.00</c:v>
                </c:pt>
                <c:pt idx="7">
                  <c:v>0.23</c:v>
                </c:pt>
                <c:pt idx="8">
                  <c:v>NR</c:v>
                </c:pt>
                <c:pt idx="9">
                  <c:v>NR</c:v>
                </c:pt>
                <c:pt idx="10">
                  <c:v>0.16</c:v>
                </c:pt>
                <c:pt idx="11">
                  <c:v>0.14</c:v>
                </c:pt>
                <c:pt idx="12">
                  <c:v>0.33</c:v>
                </c:pt>
                <c:pt idx="13">
                  <c:v>0.57</c:v>
                </c:pt>
                <c:pt idx="14">
                  <c:v>0.33</c:v>
                </c:pt>
                <c:pt idx="15">
                  <c:v>0.19</c:v>
                </c:pt>
                <c:pt idx="16">
                  <c:v>0.19</c:v>
                </c:pt>
                <c:pt idx="17">
                  <c:v>0.25</c:v>
                </c:pt>
              </c:strCache>
            </c:strRef>
          </c:xVal>
          <c:yVal>
            <c:numRef>
              <c:f>'MALDESI Heme-corrected Summary'!$G$4:$G$21</c:f>
              <c:numCache>
                <c:formatCode>0.000</c:formatCode>
                <c:ptCount val="18"/>
                <c:pt idx="0">
                  <c:v>0.16245057810910085</c:v>
                </c:pt>
                <c:pt idx="1">
                  <c:v>0</c:v>
                </c:pt>
                <c:pt idx="2">
                  <c:v>1.0115682719864536</c:v>
                </c:pt>
                <c:pt idx="3">
                  <c:v>0.2731862479082135</c:v>
                </c:pt>
                <c:pt idx="4">
                  <c:v>0</c:v>
                </c:pt>
                <c:pt idx="5">
                  <c:v>9.3918142736118801E-2</c:v>
                </c:pt>
                <c:pt idx="6">
                  <c:v>0</c:v>
                </c:pt>
                <c:pt idx="7">
                  <c:v>4.7954704296051864E-2</c:v>
                </c:pt>
                <c:pt idx="8">
                  <c:v>0</c:v>
                </c:pt>
                <c:pt idx="9">
                  <c:v>0</c:v>
                </c:pt>
                <c:pt idx="10">
                  <c:v>4.8542729972403643E-2</c:v>
                </c:pt>
                <c:pt idx="11">
                  <c:v>0</c:v>
                </c:pt>
                <c:pt idx="12">
                  <c:v>0</c:v>
                </c:pt>
                <c:pt idx="13">
                  <c:v>1.7917615209877249</c:v>
                </c:pt>
                <c:pt idx="14">
                  <c:v>1.8056508989238593E-2</c:v>
                </c:pt>
                <c:pt idx="15">
                  <c:v>0</c:v>
                </c:pt>
                <c:pt idx="16">
                  <c:v>0</c:v>
                </c:pt>
                <c:pt idx="17">
                  <c:v>0.38743299210479809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0D-450A-A3EC-C8C5DAC93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698272"/>
        <c:axId val="698696304"/>
      </c:scatterChart>
      <c:valAx>
        <c:axId val="698698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511432984457185"/>
              <c:y val="0.89120865351490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6304"/>
        <c:crosses val="autoZero"/>
        <c:crossBetween val="midCat"/>
      </c:valAx>
      <c:valAx>
        <c:axId val="698696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'MALDESI Heme-corrected Summary'!$T$4:$T$21</c:f>
              <c:numCache>
                <c:formatCode>0.00</c:formatCode>
                <c:ptCount val="18"/>
                <c:pt idx="0">
                  <c:v>7.0377358490566033E-2</c:v>
                </c:pt>
                <c:pt idx="1">
                  <c:v>9.0000000000000011E-2</c:v>
                </c:pt>
                <c:pt idx="2">
                  <c:v>7.2641509433962262E-2</c:v>
                </c:pt>
                <c:pt idx="3">
                  <c:v>5.7264150943396229E-2</c:v>
                </c:pt>
                <c:pt idx="4">
                  <c:v>0.12075471698113208</c:v>
                </c:pt>
                <c:pt idx="5">
                  <c:v>6.2169811320754713E-2</c:v>
                </c:pt>
                <c:pt idx="6">
                  <c:v>0.24150943396226415</c:v>
                </c:pt>
                <c:pt idx="7">
                  <c:v>5.2735849056603772E-2</c:v>
                </c:pt>
                <c:pt idx="8">
                  <c:v>5.066037735849057E-2</c:v>
                </c:pt>
                <c:pt idx="9">
                  <c:v>0</c:v>
                </c:pt>
                <c:pt idx="10">
                  <c:v>5.0188679245283023E-2</c:v>
                </c:pt>
                <c:pt idx="11">
                  <c:v>4.660377358490566E-2</c:v>
                </c:pt>
                <c:pt idx="12">
                  <c:v>0.10188679245283018</c:v>
                </c:pt>
                <c:pt idx="13">
                  <c:v>0.17924528301886791</c:v>
                </c:pt>
                <c:pt idx="14">
                  <c:v>0.10754716981132076</c:v>
                </c:pt>
                <c:pt idx="15">
                  <c:v>0.10283018867924527</c:v>
                </c:pt>
                <c:pt idx="16">
                  <c:v>7.9150943396226414E-2</c:v>
                </c:pt>
                <c:pt idx="17">
                  <c:v>0.10094339622641509</c:v>
                </c:pt>
              </c:numCache>
            </c:numRef>
          </c:xVal>
          <c:yVal>
            <c:numRef>
              <c:f>'MALDESI Heme-corrected Summary'!$I$4:$I$21</c:f>
              <c:numCache>
                <c:formatCode>0.00</c:formatCode>
                <c:ptCount val="18"/>
                <c:pt idx="0">
                  <c:v>2.9617655158480258</c:v>
                </c:pt>
                <c:pt idx="1">
                  <c:v>0.56549615798828823</c:v>
                </c:pt>
                <c:pt idx="2">
                  <c:v>6.2040517707878804</c:v>
                </c:pt>
                <c:pt idx="3">
                  <c:v>8.6504904419321207</c:v>
                </c:pt>
                <c:pt idx="4">
                  <c:v>1.6227965577020775</c:v>
                </c:pt>
                <c:pt idx="5">
                  <c:v>3.5172358480446579</c:v>
                </c:pt>
                <c:pt idx="6">
                  <c:v>13.556883433871779</c:v>
                </c:pt>
                <c:pt idx="7">
                  <c:v>3.4681124584315715</c:v>
                </c:pt>
                <c:pt idx="8">
                  <c:v>3.7810625483711879</c:v>
                </c:pt>
                <c:pt idx="9">
                  <c:v>2.300959514876646</c:v>
                </c:pt>
                <c:pt idx="10">
                  <c:v>2.8586895224465967</c:v>
                </c:pt>
                <c:pt idx="11">
                  <c:v>3.3039661672191034</c:v>
                </c:pt>
                <c:pt idx="12">
                  <c:v>4.7750938172376127</c:v>
                </c:pt>
                <c:pt idx="13">
                  <c:v>7.818269816414003</c:v>
                </c:pt>
                <c:pt idx="14">
                  <c:v>1.6861149362826386</c:v>
                </c:pt>
                <c:pt idx="15">
                  <c:v>3.9351218923815914</c:v>
                </c:pt>
                <c:pt idx="16">
                  <c:v>4.353507037328157</c:v>
                </c:pt>
                <c:pt idx="17">
                  <c:v>13.178705572791872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01-4E37-A8D5-AB14BEE55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698272"/>
        <c:axId val="698696304"/>
      </c:scatterChart>
      <c:valAx>
        <c:axId val="698698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511432984457185"/>
              <c:y val="0.89120865351490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6304"/>
        <c:crosses val="autoZero"/>
        <c:crossBetween val="midCat"/>
      </c:valAx>
      <c:valAx>
        <c:axId val="698696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'MALDESI Heme-corrected Summary'!$W$4:$W$21</c:f>
              <c:strCache>
                <c:ptCount val="18"/>
                <c:pt idx="0">
                  <c:v>1.58</c:v>
                </c:pt>
                <c:pt idx="1">
                  <c:v>3.32</c:v>
                </c:pt>
                <c:pt idx="2">
                  <c:v>6.61</c:v>
                </c:pt>
                <c:pt idx="3">
                  <c:v>2.72</c:v>
                </c:pt>
                <c:pt idx="4">
                  <c:v>6.27</c:v>
                </c:pt>
                <c:pt idx="5">
                  <c:v>2.76</c:v>
                </c:pt>
                <c:pt idx="6">
                  <c:v>NR</c:v>
                </c:pt>
                <c:pt idx="7">
                  <c:v>1.20</c:v>
                </c:pt>
                <c:pt idx="8">
                  <c:v>1.72</c:v>
                </c:pt>
                <c:pt idx="9">
                  <c:v>0.00</c:v>
                </c:pt>
                <c:pt idx="10">
                  <c:v>1.25</c:v>
                </c:pt>
                <c:pt idx="11">
                  <c:v>1.50</c:v>
                </c:pt>
                <c:pt idx="12">
                  <c:v>2.76</c:v>
                </c:pt>
                <c:pt idx="13">
                  <c:v>3.41</c:v>
                </c:pt>
                <c:pt idx="14">
                  <c:v>2.75</c:v>
                </c:pt>
                <c:pt idx="15">
                  <c:v>2.00</c:v>
                </c:pt>
                <c:pt idx="16">
                  <c:v>3.20</c:v>
                </c:pt>
                <c:pt idx="17">
                  <c:v>2.42</c:v>
                </c:pt>
              </c:strCache>
            </c:strRef>
          </c:xVal>
          <c:yVal>
            <c:numRef>
              <c:f>'MALDESI Heme-corrected Summary'!$K$4:$K$21</c:f>
              <c:numCache>
                <c:formatCode>0.00</c:formatCode>
                <c:ptCount val="18"/>
                <c:pt idx="0">
                  <c:v>56.928955562702164</c:v>
                </c:pt>
                <c:pt idx="1">
                  <c:v>134.24650910802075</c:v>
                </c:pt>
                <c:pt idx="2">
                  <c:v>672.33323982048773</c:v>
                </c:pt>
                <c:pt idx="3">
                  <c:v>162.65243717545604</c:v>
                </c:pt>
                <c:pt idx="4">
                  <c:v>1956.5189144200056</c:v>
                </c:pt>
                <c:pt idx="5">
                  <c:v>408.34520191476969</c:v>
                </c:pt>
                <c:pt idx="6" formatCode="General">
                  <c:v>0</c:v>
                </c:pt>
                <c:pt idx="7">
                  <c:v>344.41058825959493</c:v>
                </c:pt>
                <c:pt idx="8">
                  <c:v>247.2845201951726</c:v>
                </c:pt>
                <c:pt idx="9">
                  <c:v>0</c:v>
                </c:pt>
                <c:pt idx="10">
                  <c:v>313.30245499158491</c:v>
                </c:pt>
                <c:pt idx="11">
                  <c:v>223.4253883075196</c:v>
                </c:pt>
                <c:pt idx="12">
                  <c:v>909.82832470000346</c:v>
                </c:pt>
                <c:pt idx="13">
                  <c:v>1133.4650149475715</c:v>
                </c:pt>
                <c:pt idx="14">
                  <c:v>470.20635337306908</c:v>
                </c:pt>
                <c:pt idx="15">
                  <c:v>376.95145443446955</c:v>
                </c:pt>
                <c:pt idx="16">
                  <c:v>768.60202930948708</c:v>
                </c:pt>
                <c:pt idx="17">
                  <c:v>512.27632570918718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0F-4873-BE49-0B6B22FA11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698272"/>
        <c:axId val="698696304"/>
      </c:scatterChart>
      <c:valAx>
        <c:axId val="6986982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LC-MS/MS Plasma (µg/g)</a:t>
                </a:r>
                <a:endParaRPr lang="en-US" sz="1400">
                  <a:effectLst/>
                </a:endParaRPr>
              </a:p>
            </c:rich>
          </c:tx>
          <c:layout>
            <c:manualLayout>
              <c:xMode val="edge"/>
              <c:yMode val="edge"/>
              <c:x val="0.34511432984457185"/>
              <c:y val="0.891208653514909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6304"/>
        <c:crosses val="autoZero"/>
        <c:crossBetween val="midCat"/>
      </c:valAx>
      <c:valAx>
        <c:axId val="69869630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0" i="0" baseline="0">
                    <a:effectLst/>
                  </a:rPr>
                  <a:t>MSI Tissue (µg/g)</a:t>
                </a:r>
                <a:endParaRPr lang="en-US" sz="14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698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EFV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Concentration'!$K$5:$K$22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Concentration'!$W$5:$W$22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1956.5189144200056</c:v>
                </c:pt>
                <c:pt idx="3">
                  <c:v>909.82832470000346</c:v>
                </c:pt>
                <c:pt idx="4">
                  <c:v>768.60202930948708</c:v>
                </c:pt>
                <c:pt idx="5">
                  <c:v>376.95145443446955</c:v>
                </c:pt>
                <c:pt idx="6">
                  <c:v>247.2845201951726</c:v>
                </c:pt>
                <c:pt idx="7">
                  <c:v>223.4253883075196</c:v>
                </c:pt>
                <c:pt idx="8">
                  <c:v>134.24650910802075</c:v>
                </c:pt>
                <c:pt idx="9">
                  <c:v>1133.4650149475715</c:v>
                </c:pt>
                <c:pt idx="10">
                  <c:v>672.33323982048773</c:v>
                </c:pt>
                <c:pt idx="11">
                  <c:v>512.27632570918718</c:v>
                </c:pt>
                <c:pt idx="12">
                  <c:v>162.65243717545604</c:v>
                </c:pt>
                <c:pt idx="13">
                  <c:v>56.928955562702164</c:v>
                </c:pt>
                <c:pt idx="14">
                  <c:v>408.34520191476969</c:v>
                </c:pt>
                <c:pt idx="15">
                  <c:v>313.30245499158491</c:v>
                </c:pt>
                <c:pt idx="16">
                  <c:v>344.41058825959493</c:v>
                </c:pt>
                <c:pt idx="17">
                  <c:v>470.20635337306908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44-4BCD-AC0F-6265150D5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TFV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Concentration'!$K$5:$K$22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Concentration'!$S$5:$S$22</c:f>
              <c:numCache>
                <c:formatCode>General</c:formatCode>
                <c:ptCount val="18"/>
                <c:pt idx="0">
                  <c:v>13.556883433871779</c:v>
                </c:pt>
                <c:pt idx="1">
                  <c:v>2.300959514876646</c:v>
                </c:pt>
                <c:pt idx="2">
                  <c:v>1.6227965577020775</c:v>
                </c:pt>
                <c:pt idx="3">
                  <c:v>4.7750938172376127</c:v>
                </c:pt>
                <c:pt idx="4">
                  <c:v>4.353507037328157</c:v>
                </c:pt>
                <c:pt idx="5">
                  <c:v>3.9351218923815914</c:v>
                </c:pt>
                <c:pt idx="6">
                  <c:v>3.7810625483711879</c:v>
                </c:pt>
                <c:pt idx="7">
                  <c:v>3.3039661672191034</c:v>
                </c:pt>
                <c:pt idx="8">
                  <c:v>0.56549615798828823</c:v>
                </c:pt>
                <c:pt idx="9">
                  <c:v>7.818269816414003</c:v>
                </c:pt>
                <c:pt idx="10">
                  <c:v>6.2040517707878804</c:v>
                </c:pt>
                <c:pt idx="11">
                  <c:v>13.178705572791872</c:v>
                </c:pt>
                <c:pt idx="12">
                  <c:v>8.6504904419321207</c:v>
                </c:pt>
                <c:pt idx="13">
                  <c:v>2.9617655158480258</c:v>
                </c:pt>
                <c:pt idx="14">
                  <c:v>3.5172358480446579</c:v>
                </c:pt>
                <c:pt idx="15">
                  <c:v>2.8586895224465967</c:v>
                </c:pt>
                <c:pt idx="16">
                  <c:v>3.4681124584315715</c:v>
                </c:pt>
                <c:pt idx="17">
                  <c:v>1.6861149362826386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2-486C-A847-465389E6B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FTC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'vDNA and Tissue Concentration'!$K$5:$K$22</c:f>
              <c:numCache>
                <c:formatCode>General</c:formatCode>
                <c:ptCount val="1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</c:numCache>
            </c:numRef>
          </c:xVal>
          <c:yVal>
            <c:numRef>
              <c:f>'vDNA and Tissue Concentration'!$Q$5:$Q$22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 formatCode="0.0000">
                  <c:v>1.7917615209877249</c:v>
                </c:pt>
                <c:pt idx="10" formatCode="0.0000">
                  <c:v>1.0115682719864536</c:v>
                </c:pt>
                <c:pt idx="11" formatCode="0.0000">
                  <c:v>0.38743299210479809</c:v>
                </c:pt>
                <c:pt idx="12" formatCode="0.0000">
                  <c:v>0.2731862479082135</c:v>
                </c:pt>
                <c:pt idx="13" formatCode="0.0000">
                  <c:v>0.16245057810910085</c:v>
                </c:pt>
                <c:pt idx="14" formatCode="0.0000">
                  <c:v>9.3918142736118801E-2</c:v>
                </c:pt>
                <c:pt idx="15" formatCode="0.0000">
                  <c:v>4.8542729972403643E-2</c:v>
                </c:pt>
                <c:pt idx="16" formatCode="0.0000">
                  <c:v>4.7954704296051864E-2</c:v>
                </c:pt>
                <c:pt idx="17" formatCode="0.0000">
                  <c:v>1.8056508989238593E-2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B9-4CFA-9B76-3D8A8078C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778960"/>
        <c:axId val="1011779944"/>
      </c:scatterChart>
      <c:valAx>
        <c:axId val="1011778960"/>
        <c:scaling>
          <c:orientation val="minMax"/>
          <c:max val="1.5"/>
          <c:min val="-0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HIV vDNA Detected?</a:t>
                </a:r>
              </a:p>
            </c:rich>
          </c:tx>
          <c:layout>
            <c:manualLayout>
              <c:xMode val="edge"/>
              <c:yMode val="edge"/>
              <c:x val="0.41943727744257592"/>
              <c:y val="0.90376259210610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9944"/>
        <c:crosses val="autoZero"/>
        <c:crossBetween val="midCat"/>
      </c:valAx>
      <c:valAx>
        <c:axId val="10117799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ARV Concentration in Liver (ug/g)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1778960"/>
        <c:crossesAt val="-0.5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57150</xdr:rowOff>
    </xdr:from>
    <xdr:to>
      <xdr:col>8</xdr:col>
      <xdr:colOff>495300</xdr:colOff>
      <xdr:row>41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E5A487-A99E-4956-9372-CC8C6B86B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57150</xdr:colOff>
      <xdr:row>27</xdr:row>
      <xdr:rowOff>19050</xdr:rowOff>
    </xdr:from>
    <xdr:ext cx="736164" cy="31149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D3FC4B2-1D94-48A0-A370-FD49C4FFB3AB}"/>
            </a:ext>
          </a:extLst>
        </xdr:cNvPr>
        <xdr:cNvSpPr txBox="1"/>
      </xdr:nvSpPr>
      <xdr:spPr>
        <a:xfrm>
          <a:off x="3006090" y="5444490"/>
          <a:ext cx="736164" cy="3114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r = 0.61</a:t>
          </a:r>
        </a:p>
      </xdr:txBody>
    </xdr:sp>
    <xdr:clientData/>
  </xdr:oneCellAnchor>
  <xdr:twoCellAnchor>
    <xdr:from>
      <xdr:col>8</xdr:col>
      <xdr:colOff>495300</xdr:colOff>
      <xdr:row>26</xdr:row>
      <xdr:rowOff>61912</xdr:rowOff>
    </xdr:from>
    <xdr:to>
      <xdr:col>15</xdr:col>
      <xdr:colOff>365760</xdr:colOff>
      <xdr:row>41</xdr:row>
      <xdr:rowOff>129540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8D163AB-656C-4596-8329-E7B915AF1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365760</xdr:colOff>
      <xdr:row>26</xdr:row>
      <xdr:rowOff>79056</xdr:rowOff>
    </xdr:from>
    <xdr:to>
      <xdr:col>22</xdr:col>
      <xdr:colOff>365760</xdr:colOff>
      <xdr:row>41</xdr:row>
      <xdr:rowOff>160019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BBF3E7D-AD68-48AF-B06F-929CEA4D5C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0.71319</cdr:x>
      <cdr:y>0.05324</cdr:y>
    </cdr:from>
    <cdr:to>
      <cdr:x>0.87421</cdr:x>
      <cdr:y>0.16679</cdr:y>
    </cdr:to>
    <cdr:sp macro="" textlink="">
      <cdr:nvSpPr>
        <cdr:cNvPr id="2" name="TextBox 6">
          <a:extLst xmlns:a="http://schemas.openxmlformats.org/drawingml/2006/main">
            <a:ext uri="{FF2B5EF4-FFF2-40B4-BE49-F238E27FC236}">
              <a16:creationId xmlns:a16="http://schemas.microsoft.com/office/drawing/2014/main" id="{938F7F9A-DA3B-4F25-B662-D93955ACAC83}"/>
            </a:ext>
          </a:extLst>
        </cdr:cNvPr>
        <cdr:cNvSpPr txBox="1"/>
      </cdr:nvSpPr>
      <cdr:spPr>
        <a:xfrm xmlns:a="http://schemas.openxmlformats.org/drawingml/2006/main">
          <a:off x="3260725" y="146050"/>
          <a:ext cx="736164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r = 0.57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0.76944</cdr:x>
      <cdr:y>0.11227</cdr:y>
    </cdr:from>
    <cdr:to>
      <cdr:x>0.93046</cdr:x>
      <cdr:y>0.22582</cdr:y>
    </cdr:to>
    <cdr:sp macro="" textlink="">
      <cdr:nvSpPr>
        <cdr:cNvPr id="2" name="TextBox 6">
          <a:extLst xmlns:a="http://schemas.openxmlformats.org/drawingml/2006/main">
            <a:ext uri="{FF2B5EF4-FFF2-40B4-BE49-F238E27FC236}">
              <a16:creationId xmlns:a16="http://schemas.microsoft.com/office/drawing/2014/main" id="{EFAE4AAC-CB15-460A-AF8F-526197094288}"/>
            </a:ext>
          </a:extLst>
        </cdr:cNvPr>
        <cdr:cNvSpPr txBox="1"/>
      </cdr:nvSpPr>
      <cdr:spPr>
        <a:xfrm xmlns:a="http://schemas.openxmlformats.org/drawingml/2006/main">
          <a:off x="3517900" y="307975"/>
          <a:ext cx="736164" cy="311496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r = 0.57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171450</xdr:rowOff>
    </xdr:from>
    <xdr:to>
      <xdr:col>8</xdr:col>
      <xdr:colOff>495300</xdr:colOff>
      <xdr:row>41</xdr:row>
      <xdr:rowOff>60007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56888A-2386-412A-85A8-F584C243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26</xdr:row>
      <xdr:rowOff>0</xdr:rowOff>
    </xdr:from>
    <xdr:to>
      <xdr:col>15</xdr:col>
      <xdr:colOff>457200</xdr:colOff>
      <xdr:row>41</xdr:row>
      <xdr:rowOff>71437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668DC73-94DE-408D-8392-B8484F1BA2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26</xdr:row>
      <xdr:rowOff>0</xdr:rowOff>
    </xdr:from>
    <xdr:to>
      <xdr:col>23</xdr:col>
      <xdr:colOff>15240</xdr:colOff>
      <xdr:row>41</xdr:row>
      <xdr:rowOff>71437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E3D193C-F537-4579-9886-F5538E1971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55417</xdr:colOff>
      <xdr:row>22</xdr:row>
      <xdr:rowOff>69272</xdr:rowOff>
    </xdr:from>
    <xdr:to>
      <xdr:col>23</xdr:col>
      <xdr:colOff>69273</xdr:colOff>
      <xdr:row>36</xdr:row>
      <xdr:rowOff>180111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ADCB2C9-C375-460B-87BC-C677BEE0B9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789710</xdr:colOff>
      <xdr:row>22</xdr:row>
      <xdr:rowOff>55418</xdr:rowOff>
    </xdr:from>
    <xdr:to>
      <xdr:col>19</xdr:col>
      <xdr:colOff>803563</xdr:colOff>
      <xdr:row>37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86150AF-A97C-42D4-A228-D346E2AAA0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138547</xdr:colOff>
      <xdr:row>22</xdr:row>
      <xdr:rowOff>55416</xdr:rowOff>
    </xdr:from>
    <xdr:to>
      <xdr:col>16</xdr:col>
      <xdr:colOff>665018</xdr:colOff>
      <xdr:row>37</xdr:row>
      <xdr:rowOff>13855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AC4E15C5-BBAD-495D-853E-E872CB226C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20</xdr:col>
      <xdr:colOff>27706</xdr:colOff>
      <xdr:row>37</xdr:row>
      <xdr:rowOff>83129</xdr:rowOff>
    </xdr:from>
    <xdr:to>
      <xdr:col>23</xdr:col>
      <xdr:colOff>41562</xdr:colOff>
      <xdr:row>52</xdr:row>
      <xdr:rowOff>3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6DAA51B-F239-49D3-ADF0-35FAA3DBF9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761999</xdr:colOff>
      <xdr:row>37</xdr:row>
      <xdr:rowOff>69275</xdr:rowOff>
    </xdr:from>
    <xdr:to>
      <xdr:col>19</xdr:col>
      <xdr:colOff>775852</xdr:colOff>
      <xdr:row>52</xdr:row>
      <xdr:rowOff>13856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CA541AA5-D445-4CA3-B27D-0D967A5AA3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14</xdr:col>
      <xdr:colOff>110836</xdr:colOff>
      <xdr:row>37</xdr:row>
      <xdr:rowOff>69273</xdr:rowOff>
    </xdr:from>
    <xdr:to>
      <xdr:col>16</xdr:col>
      <xdr:colOff>637307</xdr:colOff>
      <xdr:row>52</xdr:row>
      <xdr:rowOff>27711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9356BCD8-535F-41DB-992F-A9E9E29170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27</xdr:col>
      <xdr:colOff>83127</xdr:colOff>
      <xdr:row>22</xdr:row>
      <xdr:rowOff>110836</xdr:rowOff>
    </xdr:from>
    <xdr:to>
      <xdr:col>28</xdr:col>
      <xdr:colOff>55420</xdr:colOff>
      <xdr:row>37</xdr:row>
      <xdr:rowOff>27712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EEABC2FC-5BAC-4A58-87C5-1AA3DF802B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27</xdr:col>
      <xdr:colOff>96982</xdr:colOff>
      <xdr:row>37</xdr:row>
      <xdr:rowOff>83128</xdr:rowOff>
    </xdr:from>
    <xdr:to>
      <xdr:col>28</xdr:col>
      <xdr:colOff>69275</xdr:colOff>
      <xdr:row>52</xdr:row>
      <xdr:rowOff>3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964DB9F5-EF85-4664-8461-ABF0390942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oneCellAnchor>
    <xdr:from>
      <xdr:col>23</xdr:col>
      <xdr:colOff>471055</xdr:colOff>
      <xdr:row>33</xdr:row>
      <xdr:rowOff>83126</xdr:rowOff>
    </xdr:from>
    <xdr:ext cx="2563091" cy="1407308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14D3620C-2A9B-4423-9DDF-507DCEF59E72}"/>
            </a:ext>
          </a:extLst>
        </xdr:cNvPr>
        <xdr:cNvSpPr txBox="1"/>
      </xdr:nvSpPr>
      <xdr:spPr>
        <a:xfrm>
          <a:off x="23954510" y="6525490"/>
          <a:ext cx="2563091" cy="1407308"/>
        </a:xfrm>
        <a:prstGeom prst="rect">
          <a:avLst/>
        </a:prstGeom>
        <a:solidFill>
          <a:sysClr val="window" lastClr="FFFFFF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400"/>
            <a:t>*Note: These plots are based on the binary classification of vDNA detection. As such, the data grouped at an x-value of 0 corresponds to samples where no vDNA was detected.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DPET\CPAC%20EQUIPMENT%20DATA\MALDESI\CPAC-1085\Modified%20CPAC%201085%20Lewin%20Melbourne%20Study_JM_updated_042220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osen\AppData\Local\Microsoft\Windows\INetCache\Content.Outlook\Z04W0CYU\Modified%20CPAC%201085%20Lewin%20Melbourne%20Study_JM_updated_0607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tact Info"/>
      <sheetName val="Sample Return"/>
      <sheetName val="Plasma"/>
      <sheetName val="Tissue"/>
      <sheetName val="CPAC 1085 Quant"/>
      <sheetName val="CPAC_1085_Quant_2"/>
      <sheetName val="CPAC 1085 Quant_3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O8">
            <v>0.50274197705369961</v>
          </cell>
          <cell r="Q8">
            <v>0.16245057810910085</v>
          </cell>
        </row>
        <row r="9">
          <cell r="Q9" t="str">
            <v>BLQ</v>
          </cell>
        </row>
        <row r="10">
          <cell r="Q10">
            <v>1.0115682719864536</v>
          </cell>
        </row>
        <row r="11">
          <cell r="Q11">
            <v>0.2731862479082135</v>
          </cell>
        </row>
        <row r="12">
          <cell r="Q12" t="str">
            <v>BLQ</v>
          </cell>
          <cell r="AL12">
            <v>6.7945965289103585E-2</v>
          </cell>
        </row>
        <row r="13">
          <cell r="Q13">
            <v>9.3918142736118801E-2</v>
          </cell>
        </row>
        <row r="14">
          <cell r="Q14" t="str">
            <v>BLQ</v>
          </cell>
          <cell r="AG14">
            <v>0.41069896294471075</v>
          </cell>
          <cell r="AL14">
            <v>2.4484051709700045</v>
          </cell>
        </row>
        <row r="15">
          <cell r="Q15">
            <v>4.7954704296051864E-2</v>
          </cell>
        </row>
        <row r="16">
          <cell r="Q16" t="str">
            <v>BLQ</v>
          </cell>
          <cell r="AL16">
            <v>0.45756220797651431</v>
          </cell>
        </row>
        <row r="17">
          <cell r="Q17" t="str">
            <v>BLQ</v>
          </cell>
          <cell r="AA17" t="str">
            <v>BLQ</v>
          </cell>
          <cell r="AL17">
            <v>0.33507557433758095</v>
          </cell>
        </row>
        <row r="18">
          <cell r="Q18">
            <v>4.8542729972403643E-2</v>
          </cell>
          <cell r="AA18">
            <v>313.30245499158491</v>
          </cell>
        </row>
        <row r="19">
          <cell r="Q19" t="str">
            <v>BLQ</v>
          </cell>
          <cell r="AA19">
            <v>223.4253883075196</v>
          </cell>
        </row>
        <row r="20">
          <cell r="Q20" t="str">
            <v>BLQ</v>
          </cell>
          <cell r="AA20">
            <v>909.82832470000346</v>
          </cell>
        </row>
        <row r="21">
          <cell r="Q21">
            <v>1.7917615209877249</v>
          </cell>
          <cell r="AA21">
            <v>1133.4650149475715</v>
          </cell>
        </row>
        <row r="22">
          <cell r="Q22">
            <v>1.8056508989238593E-2</v>
          </cell>
          <cell r="AA22">
            <v>470.20635337306908</v>
          </cell>
        </row>
        <row r="23">
          <cell r="Q23" t="str">
            <v>BLQ</v>
          </cell>
          <cell r="AA23">
            <v>376.95145443446955</v>
          </cell>
        </row>
        <row r="24">
          <cell r="Q24" t="str">
            <v>BLQ</v>
          </cell>
          <cell r="AA24">
            <v>768.60202930948708</v>
          </cell>
        </row>
        <row r="25">
          <cell r="Q25">
            <v>0.38743299210479809</v>
          </cell>
          <cell r="AA25">
            <v>512.27632570918718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ntact Info"/>
      <sheetName val="Sample Return"/>
      <sheetName val="Plasma"/>
      <sheetName val="Tissue"/>
      <sheetName val="CPAC 1085 Quant"/>
      <sheetName val="CPAC_1085_Quant_2_Updated"/>
      <sheetName val="CPAC 1085 Quant_3"/>
    </sheetNames>
    <sheetDataSet>
      <sheetData sheetId="0"/>
      <sheetData sheetId="1"/>
      <sheetData sheetId="2"/>
      <sheetData sheetId="3"/>
      <sheetData sheetId="4"/>
      <sheetData sheetId="5"/>
      <sheetData sheetId="6">
        <row r="8">
          <cell r="U8">
            <v>2.9617655158480258</v>
          </cell>
          <cell r="Y8">
            <v>56.928955562702164</v>
          </cell>
        </row>
        <row r="9">
          <cell r="U9">
            <v>0.56549615798828823</v>
          </cell>
          <cell r="Y9">
            <v>134.24650910802075</v>
          </cell>
        </row>
        <row r="10">
          <cell r="U10">
            <v>6.2040517707878804</v>
          </cell>
          <cell r="Y10">
            <v>672.33323982048773</v>
          </cell>
        </row>
        <row r="11">
          <cell r="U11">
            <v>8.6504904419321207</v>
          </cell>
          <cell r="Y11">
            <v>162.65243717545604</v>
          </cell>
        </row>
        <row r="12">
          <cell r="U12">
            <v>1.6227965577020775</v>
          </cell>
          <cell r="Y12">
            <v>1956.5189144200056</v>
          </cell>
        </row>
        <row r="13">
          <cell r="U13">
            <v>3.5172358480446579</v>
          </cell>
          <cell r="Y13">
            <v>408.34520191476969</v>
          </cell>
        </row>
        <row r="14">
          <cell r="U14">
            <v>13.556883433871779</v>
          </cell>
        </row>
        <row r="15">
          <cell r="U15">
            <v>3.4681124584315715</v>
          </cell>
          <cell r="Y15">
            <v>344.41058825959493</v>
          </cell>
        </row>
        <row r="16">
          <cell r="U16">
            <v>3.7810625483711879</v>
          </cell>
          <cell r="Y16">
            <v>247.2845201951726</v>
          </cell>
        </row>
        <row r="17">
          <cell r="U17">
            <v>2.300959514876646</v>
          </cell>
        </row>
        <row r="18">
          <cell r="U18">
            <v>2.8586895224465967</v>
          </cell>
        </row>
        <row r="19">
          <cell r="U19">
            <v>3.3039661672191034</v>
          </cell>
        </row>
        <row r="20">
          <cell r="U20">
            <v>4.7750938172376127</v>
          </cell>
        </row>
        <row r="21">
          <cell r="U21">
            <v>7.818269816414003</v>
          </cell>
        </row>
        <row r="22">
          <cell r="U22">
            <v>1.6861149362826386</v>
          </cell>
        </row>
        <row r="23">
          <cell r="U23">
            <v>3.9351218923815914</v>
          </cell>
        </row>
        <row r="24">
          <cell r="U24">
            <v>4.353507037328157</v>
          </cell>
        </row>
        <row r="25">
          <cell r="U25">
            <v>13.178705572791872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3CD3B-1016-4ED5-8D35-8611C7088890}">
  <dimension ref="A1:Z42"/>
  <sheetViews>
    <sheetView tabSelected="1" workbookViewId="0">
      <selection activeCell="AD15" sqref="AD15"/>
    </sheetView>
  </sheetViews>
  <sheetFormatPr defaultRowHeight="14.5" x14ac:dyDescent="0.35"/>
  <cols>
    <col min="1" max="1" width="10.36328125" customWidth="1"/>
    <col min="2" max="2" width="6" customWidth="1"/>
    <col min="3" max="3" width="4.90625" customWidth="1"/>
    <col min="4" max="4" width="4" customWidth="1"/>
    <col min="5" max="5" width="4.6328125" customWidth="1"/>
    <col min="6" max="6" width="4.08984375" customWidth="1"/>
    <col min="7" max="7" width="9.90625" customWidth="1"/>
    <col min="18" max="18" width="6.453125" customWidth="1"/>
  </cols>
  <sheetData>
    <row r="1" spans="1:26" x14ac:dyDescent="0.35">
      <c r="A1" s="1"/>
      <c r="B1" s="94" t="s">
        <v>17</v>
      </c>
      <c r="C1" s="94"/>
      <c r="D1" s="94"/>
      <c r="E1" s="94"/>
      <c r="F1" s="94"/>
      <c r="G1" s="1" t="s">
        <v>18</v>
      </c>
      <c r="H1" s="92"/>
      <c r="I1" s="93"/>
      <c r="J1" s="93"/>
      <c r="K1" s="93"/>
      <c r="L1" s="93"/>
      <c r="M1" s="93"/>
      <c r="N1" s="93"/>
      <c r="O1" s="93"/>
      <c r="P1" s="93"/>
      <c r="Q1" s="3"/>
      <c r="S1" s="92" t="s">
        <v>22</v>
      </c>
      <c r="T1" s="93"/>
      <c r="U1" s="93"/>
      <c r="V1" s="93"/>
      <c r="W1" s="93"/>
      <c r="X1" s="93"/>
      <c r="Y1" s="93"/>
      <c r="Z1" s="93"/>
    </row>
    <row r="2" spans="1:26" x14ac:dyDescent="0.35">
      <c r="A2" s="1"/>
      <c r="B2" s="19"/>
      <c r="C2" s="19"/>
      <c r="D2" s="19"/>
      <c r="E2" s="19"/>
      <c r="F2" s="19"/>
      <c r="G2" s="92" t="s">
        <v>0</v>
      </c>
      <c r="H2" s="93"/>
      <c r="I2" s="93" t="s">
        <v>1</v>
      </c>
      <c r="J2" s="93"/>
      <c r="K2" s="93" t="s">
        <v>2</v>
      </c>
      <c r="L2" s="93"/>
      <c r="M2" s="93" t="s">
        <v>3</v>
      </c>
      <c r="N2" s="93"/>
      <c r="O2" s="93" t="s">
        <v>4</v>
      </c>
      <c r="P2" s="93"/>
      <c r="Q2" s="3"/>
      <c r="S2" s="16"/>
      <c r="T2" s="17"/>
      <c r="U2" s="17"/>
      <c r="V2" s="17"/>
      <c r="W2" s="17"/>
      <c r="X2" s="17"/>
      <c r="Y2" s="17"/>
      <c r="Z2" s="18"/>
    </row>
    <row r="3" spans="1:26" ht="53.25" customHeight="1" x14ac:dyDescent="0.35">
      <c r="A3" s="13"/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2" t="s">
        <v>20</v>
      </c>
      <c r="H3" s="20" t="s">
        <v>19</v>
      </c>
      <c r="I3" s="15" t="s">
        <v>13</v>
      </c>
      <c r="J3" s="14" t="s">
        <v>10</v>
      </c>
      <c r="K3" s="15" t="s">
        <v>14</v>
      </c>
      <c r="L3" s="14" t="s">
        <v>11</v>
      </c>
      <c r="M3" s="15" t="s">
        <v>15</v>
      </c>
      <c r="N3" s="14" t="s">
        <v>9</v>
      </c>
      <c r="O3" s="15" t="s">
        <v>16</v>
      </c>
      <c r="P3" s="14" t="s">
        <v>12</v>
      </c>
      <c r="S3" s="5" t="s">
        <v>24</v>
      </c>
      <c r="T3" s="5" t="s">
        <v>23</v>
      </c>
      <c r="U3" s="5" t="s">
        <v>25</v>
      </c>
      <c r="V3" s="5" t="s">
        <v>7</v>
      </c>
      <c r="W3" s="5" t="s">
        <v>26</v>
      </c>
      <c r="X3" s="5" t="s">
        <v>7</v>
      </c>
      <c r="Y3" s="5" t="s">
        <v>27</v>
      </c>
      <c r="Z3" s="5" t="s">
        <v>7</v>
      </c>
    </row>
    <row r="4" spans="1:26" x14ac:dyDescent="0.35">
      <c r="A4" s="1"/>
      <c r="B4" s="2" t="s">
        <v>5</v>
      </c>
      <c r="C4" s="2" t="s">
        <v>5</v>
      </c>
      <c r="D4" s="2" t="s">
        <v>5</v>
      </c>
      <c r="E4" s="2" t="s">
        <v>8</v>
      </c>
      <c r="F4" s="2" t="s">
        <v>8</v>
      </c>
      <c r="G4" s="4">
        <v>0.50274197705369961</v>
      </c>
      <c r="H4" s="4">
        <v>893.41866883217335</v>
      </c>
      <c r="I4" s="4">
        <v>9.9145040443226051</v>
      </c>
      <c r="J4" s="4">
        <v>2221.9274235952789</v>
      </c>
      <c r="K4" s="4">
        <v>63.693726372591307</v>
      </c>
      <c r="L4" s="91">
        <v>120.03228959476975</v>
      </c>
      <c r="M4" s="2" t="s">
        <v>8</v>
      </c>
      <c r="N4" s="2" t="s">
        <v>8</v>
      </c>
      <c r="O4" s="2" t="s">
        <v>8</v>
      </c>
      <c r="P4" s="2" t="s">
        <v>8</v>
      </c>
      <c r="S4" s="9">
        <v>0.23490566037735847</v>
      </c>
      <c r="T4" s="9">
        <v>7.0377358490566033E-2</v>
      </c>
      <c r="U4" s="8" t="s">
        <v>8</v>
      </c>
      <c r="V4" s="7">
        <v>9.4339622641509435E-4</v>
      </c>
      <c r="W4" s="9">
        <v>1.5849056603773584</v>
      </c>
      <c r="X4" s="10">
        <f t="shared" ref="X4:X9" si="0">50*0.001/1.06</f>
        <v>4.716981132075472E-2</v>
      </c>
      <c r="Y4" s="8" t="s">
        <v>8</v>
      </c>
      <c r="Z4" s="8" t="s">
        <v>8</v>
      </c>
    </row>
    <row r="5" spans="1:26" x14ac:dyDescent="0.35">
      <c r="A5" s="1"/>
      <c r="B5" s="2" t="s">
        <v>5</v>
      </c>
      <c r="C5" s="2" t="s">
        <v>5</v>
      </c>
      <c r="D5" s="2" t="s">
        <v>5</v>
      </c>
      <c r="E5" s="2" t="s">
        <v>8</v>
      </c>
      <c r="F5" s="2" t="s">
        <v>8</v>
      </c>
      <c r="G5" s="4">
        <v>3.248563050999468E-2</v>
      </c>
      <c r="H5" s="4">
        <v>893.41866883217335</v>
      </c>
      <c r="I5" s="4">
        <v>1.4680356278462527</v>
      </c>
      <c r="J5" s="4">
        <v>2221.9274235952789</v>
      </c>
      <c r="K5" s="4">
        <v>141.27784165367603</v>
      </c>
      <c r="L5" s="91">
        <v>120.03228959476975</v>
      </c>
      <c r="M5" s="2" t="s">
        <v>8</v>
      </c>
      <c r="N5" s="2" t="s">
        <v>8</v>
      </c>
      <c r="O5" s="2" t="s">
        <v>8</v>
      </c>
      <c r="P5" s="2" t="s">
        <v>8</v>
      </c>
      <c r="S5" s="9">
        <v>0.17169811320754716</v>
      </c>
      <c r="T5" s="9">
        <v>9.0000000000000011E-2</v>
      </c>
      <c r="U5" s="8" t="s">
        <v>8</v>
      </c>
      <c r="V5" s="7">
        <v>9.4339622641509435E-4</v>
      </c>
      <c r="W5" s="9">
        <v>3.3207547169811318</v>
      </c>
      <c r="X5" s="10">
        <f t="shared" si="0"/>
        <v>4.716981132075472E-2</v>
      </c>
      <c r="Y5" s="8" t="s">
        <v>8</v>
      </c>
      <c r="Z5" s="8" t="s">
        <v>8</v>
      </c>
    </row>
    <row r="6" spans="1:26" x14ac:dyDescent="0.35">
      <c r="A6" s="1"/>
      <c r="B6" s="2" t="s">
        <v>5</v>
      </c>
      <c r="C6" s="2" t="s">
        <v>5</v>
      </c>
      <c r="D6" s="2" t="s">
        <v>5</v>
      </c>
      <c r="E6" s="2" t="s">
        <v>8</v>
      </c>
      <c r="F6" s="2" t="s">
        <v>8</v>
      </c>
      <c r="G6" s="4">
        <v>2.2564049102480705</v>
      </c>
      <c r="H6" s="4">
        <v>893.41866883217335</v>
      </c>
      <c r="I6" s="4">
        <v>16.550710935492489</v>
      </c>
      <c r="J6" s="4">
        <v>2221.9274235952789</v>
      </c>
      <c r="K6" s="4">
        <v>833.75753499136499</v>
      </c>
      <c r="L6" s="91">
        <v>120.03228959476975</v>
      </c>
      <c r="M6" s="2" t="s">
        <v>8</v>
      </c>
      <c r="N6" s="2" t="s">
        <v>8</v>
      </c>
      <c r="O6" s="2" t="s">
        <v>8</v>
      </c>
      <c r="P6" s="2" t="s">
        <v>8</v>
      </c>
      <c r="S6" s="9">
        <v>0.69339622641509424</v>
      </c>
      <c r="T6" s="9">
        <v>7.2641509433962262E-2</v>
      </c>
      <c r="U6" s="8" t="s">
        <v>8</v>
      </c>
      <c r="V6" s="7">
        <v>9.4339622641509435E-4</v>
      </c>
      <c r="W6" s="9">
        <v>6.6132075471698109</v>
      </c>
      <c r="X6" s="10">
        <f t="shared" si="0"/>
        <v>4.716981132075472E-2</v>
      </c>
      <c r="Y6" s="8" t="s">
        <v>8</v>
      </c>
      <c r="Z6" s="8" t="s">
        <v>8</v>
      </c>
    </row>
    <row r="7" spans="1:26" x14ac:dyDescent="0.35">
      <c r="A7" s="1"/>
      <c r="B7" s="2" t="s">
        <v>5</v>
      </c>
      <c r="C7" s="2" t="s">
        <v>5</v>
      </c>
      <c r="D7" s="2" t="s">
        <v>5</v>
      </c>
      <c r="E7" s="2" t="s">
        <v>8</v>
      </c>
      <c r="F7" s="2" t="s">
        <v>8</v>
      </c>
      <c r="G7" s="4">
        <v>0.76022209946962049</v>
      </c>
      <c r="H7" s="4">
        <v>893.41866883217335</v>
      </c>
      <c r="I7" s="4">
        <v>13.944858358522163</v>
      </c>
      <c r="J7" s="4">
        <v>2221.9274235952789</v>
      </c>
      <c r="K7" s="4">
        <v>225.01048173100656</v>
      </c>
      <c r="L7" s="91">
        <v>120.03228959476975</v>
      </c>
      <c r="M7" s="2" t="s">
        <v>8</v>
      </c>
      <c r="N7" s="2" t="s">
        <v>8</v>
      </c>
      <c r="O7" s="2" t="s">
        <v>8</v>
      </c>
      <c r="P7" s="2" t="s">
        <v>8</v>
      </c>
      <c r="S7" s="9">
        <v>0.12452830188679245</v>
      </c>
      <c r="T7" s="9">
        <v>5.7264150943396229E-2</v>
      </c>
      <c r="U7" s="8" t="s">
        <v>8</v>
      </c>
      <c r="V7" s="7">
        <v>9.4339622641509435E-4</v>
      </c>
      <c r="W7" s="9">
        <v>2.7169811320754715</v>
      </c>
      <c r="X7" s="10">
        <f t="shared" si="0"/>
        <v>4.716981132075472E-2</v>
      </c>
      <c r="Y7" s="8" t="s">
        <v>8</v>
      </c>
      <c r="Z7" s="8" t="s">
        <v>8</v>
      </c>
    </row>
    <row r="8" spans="1:26" x14ac:dyDescent="0.35">
      <c r="A8" s="1"/>
      <c r="B8" s="2" t="s">
        <v>5</v>
      </c>
      <c r="C8" s="2" t="s">
        <v>5</v>
      </c>
      <c r="D8" s="2" t="s">
        <v>5</v>
      </c>
      <c r="E8" s="2" t="s">
        <v>8</v>
      </c>
      <c r="F8" s="2" t="s">
        <v>5</v>
      </c>
      <c r="G8" s="4" t="s">
        <v>6</v>
      </c>
      <c r="H8" s="4">
        <v>57.050485550218802</v>
      </c>
      <c r="I8" s="4">
        <v>5.5150937741189683</v>
      </c>
      <c r="J8" s="4">
        <v>8731.8063702269046</v>
      </c>
      <c r="K8" s="4">
        <v>2452.7650443941284</v>
      </c>
      <c r="L8" s="91">
        <v>776.68968186032805</v>
      </c>
      <c r="M8" s="2" t="s">
        <v>8</v>
      </c>
      <c r="N8" s="2" t="s">
        <v>8</v>
      </c>
      <c r="O8" s="4">
        <v>0.46971995817115847</v>
      </c>
      <c r="P8" s="4">
        <v>14.204573366309337</v>
      </c>
      <c r="S8" s="9">
        <v>0</v>
      </c>
      <c r="T8" s="9">
        <v>0.12075471698113208</v>
      </c>
      <c r="U8" s="8">
        <v>0.23</v>
      </c>
      <c r="V8" s="7">
        <v>9.4339622641509435E-4</v>
      </c>
      <c r="W8" s="9">
        <v>6.2735849056603774</v>
      </c>
      <c r="X8" s="10">
        <f t="shared" si="0"/>
        <v>4.716981132075472E-2</v>
      </c>
      <c r="Y8" s="8" t="s">
        <v>8</v>
      </c>
      <c r="Z8" s="8" t="s">
        <v>8</v>
      </c>
    </row>
    <row r="9" spans="1:26" x14ac:dyDescent="0.35">
      <c r="A9" s="1"/>
      <c r="B9" s="2" t="s">
        <v>5</v>
      </c>
      <c r="C9" s="2" t="s">
        <v>5</v>
      </c>
      <c r="D9" s="2" t="s">
        <v>5</v>
      </c>
      <c r="E9" s="2" t="s">
        <v>8</v>
      </c>
      <c r="F9" s="2" t="s">
        <v>8</v>
      </c>
      <c r="G9" s="4">
        <v>2.9962250067000578</v>
      </c>
      <c r="H9" s="4">
        <v>57.050485550218802</v>
      </c>
      <c r="I9" s="4">
        <v>12.322368225872095</v>
      </c>
      <c r="J9" s="4">
        <v>8731.8063702269046</v>
      </c>
      <c r="K9" s="4">
        <v>455.70301043402094</v>
      </c>
      <c r="L9" s="91">
        <v>776.68968186032805</v>
      </c>
      <c r="M9" s="2" t="s">
        <v>8</v>
      </c>
      <c r="N9" s="2" t="s">
        <v>8</v>
      </c>
      <c r="O9" s="2" t="s">
        <v>8</v>
      </c>
      <c r="P9" s="2" t="s">
        <v>8</v>
      </c>
      <c r="S9" s="9">
        <v>0.28679245283018867</v>
      </c>
      <c r="T9" s="9">
        <v>6.2169811320754713E-2</v>
      </c>
      <c r="U9" s="8" t="s">
        <v>8</v>
      </c>
      <c r="V9" s="7">
        <v>9.4339622641509435E-4</v>
      </c>
      <c r="W9" s="9">
        <v>2.7641509433962264</v>
      </c>
      <c r="X9" s="10">
        <f t="shared" si="0"/>
        <v>4.716981132075472E-2</v>
      </c>
      <c r="Y9" s="8" t="s">
        <v>8</v>
      </c>
      <c r="Z9" s="8" t="s">
        <v>8</v>
      </c>
    </row>
    <row r="10" spans="1:26" x14ac:dyDescent="0.35">
      <c r="A10" s="1"/>
      <c r="B10" s="2" t="s">
        <v>5</v>
      </c>
      <c r="C10" s="2" t="s">
        <v>5</v>
      </c>
      <c r="D10" s="2" t="s">
        <v>8</v>
      </c>
      <c r="E10" s="2" t="s">
        <v>5</v>
      </c>
      <c r="F10" s="2" t="s">
        <v>5</v>
      </c>
      <c r="G10" s="4" t="s">
        <v>6</v>
      </c>
      <c r="H10" s="4">
        <v>42.102531973085341</v>
      </c>
      <c r="I10" s="4">
        <v>36.055787348776633</v>
      </c>
      <c r="J10" s="4">
        <v>1816.7188389992414</v>
      </c>
      <c r="K10" s="2" t="s">
        <v>8</v>
      </c>
      <c r="L10" s="91">
        <v>1014.5715371957353</v>
      </c>
      <c r="M10" s="4">
        <v>1.2524669729314777</v>
      </c>
      <c r="N10" s="4">
        <v>38.1438672846133</v>
      </c>
      <c r="O10" s="4">
        <v>5.787252164382199</v>
      </c>
      <c r="P10" s="4">
        <v>14.204573366309337</v>
      </c>
      <c r="S10" s="9">
        <v>0</v>
      </c>
      <c r="T10" s="9">
        <v>0.24150943396226415</v>
      </c>
      <c r="U10" s="8">
        <v>2.42</v>
      </c>
      <c r="V10" s="7">
        <v>9.4339622641509435E-4</v>
      </c>
      <c r="W10" s="9" t="s">
        <v>8</v>
      </c>
      <c r="X10" s="9" t="s">
        <v>8</v>
      </c>
      <c r="Y10" s="11">
        <v>0.65849056603773581</v>
      </c>
      <c r="Z10" s="10">
        <v>4.716981132075472E-2</v>
      </c>
    </row>
    <row r="11" spans="1:26" x14ac:dyDescent="0.35">
      <c r="A11" s="1"/>
      <c r="B11" s="2" t="s">
        <v>5</v>
      </c>
      <c r="C11" s="2" t="s">
        <v>5</v>
      </c>
      <c r="D11" s="2" t="s">
        <v>5</v>
      </c>
      <c r="E11" s="2" t="s">
        <v>8</v>
      </c>
      <c r="F11" s="2" t="s">
        <v>8</v>
      </c>
      <c r="G11" s="4">
        <v>1.7300121364310077</v>
      </c>
      <c r="H11" s="4">
        <v>57.050485550218802</v>
      </c>
      <c r="I11" s="4">
        <v>13.119446704857967</v>
      </c>
      <c r="J11" s="4">
        <v>8731.8063702269046</v>
      </c>
      <c r="K11" s="4">
        <v>417.44312327252305</v>
      </c>
      <c r="L11" s="91">
        <v>776.68968186032805</v>
      </c>
      <c r="M11" s="2" t="s">
        <v>8</v>
      </c>
      <c r="N11" s="2" t="s">
        <v>8</v>
      </c>
      <c r="O11" s="2" t="s">
        <v>8</v>
      </c>
      <c r="P11" s="2" t="s">
        <v>8</v>
      </c>
      <c r="S11" s="9">
        <v>0.23490566037735847</v>
      </c>
      <c r="T11" s="9">
        <v>5.2735849056603772E-2</v>
      </c>
      <c r="U11" s="8" t="s">
        <v>8</v>
      </c>
      <c r="V11" s="7">
        <v>9.4339622641509435E-4</v>
      </c>
      <c r="W11" s="9">
        <v>1.1981132075471699</v>
      </c>
      <c r="X11" s="10">
        <f t="shared" ref="X11:X21" si="1">50*0.001/1.06</f>
        <v>4.716981132075472E-2</v>
      </c>
      <c r="Y11" s="8" t="s">
        <v>8</v>
      </c>
      <c r="Z11" s="8" t="s">
        <v>8</v>
      </c>
    </row>
    <row r="12" spans="1:26" x14ac:dyDescent="0.35">
      <c r="A12" s="1"/>
      <c r="B12" s="2" t="s">
        <v>5</v>
      </c>
      <c r="C12" s="2" t="s">
        <v>5</v>
      </c>
      <c r="D12" s="2" t="s">
        <v>5</v>
      </c>
      <c r="E12" s="2" t="s">
        <v>8</v>
      </c>
      <c r="F12" s="2" t="s">
        <v>5</v>
      </c>
      <c r="G12" s="4" t="s">
        <v>6</v>
      </c>
      <c r="H12" s="4">
        <v>42.102531973085341</v>
      </c>
      <c r="I12" s="4">
        <v>19.54462417439526</v>
      </c>
      <c r="J12" s="4">
        <v>1816.7188389992414</v>
      </c>
      <c r="K12" s="4">
        <v>633.75979685197501</v>
      </c>
      <c r="L12" s="4">
        <v>1014.5715371957353</v>
      </c>
      <c r="M12" s="2" t="s">
        <v>8</v>
      </c>
      <c r="N12" s="2" t="s">
        <v>8</v>
      </c>
      <c r="O12" s="4">
        <v>1.2596698955913979</v>
      </c>
      <c r="P12" s="4">
        <v>14.204573366309337</v>
      </c>
      <c r="S12" s="4" t="s">
        <v>6</v>
      </c>
      <c r="T12" s="9">
        <v>5.066037735849057E-2</v>
      </c>
      <c r="U12" s="6">
        <v>0.14245283018867924</v>
      </c>
      <c r="V12" s="7">
        <v>9.4339622641509435E-4</v>
      </c>
      <c r="W12" s="9">
        <v>1.7169811320754718</v>
      </c>
      <c r="X12" s="10">
        <f t="shared" si="1"/>
        <v>4.716981132075472E-2</v>
      </c>
      <c r="Y12" s="8" t="s">
        <v>8</v>
      </c>
      <c r="Z12" s="8" t="s">
        <v>8</v>
      </c>
    </row>
    <row r="13" spans="1:26" x14ac:dyDescent="0.35">
      <c r="A13" s="1"/>
      <c r="B13" s="2" t="s">
        <v>5</v>
      </c>
      <c r="C13" s="2" t="s">
        <v>5</v>
      </c>
      <c r="D13" s="2" t="s">
        <v>5</v>
      </c>
      <c r="E13" s="2" t="s">
        <v>8</v>
      </c>
      <c r="F13" s="2" t="s">
        <v>5</v>
      </c>
      <c r="G13" s="4" t="s">
        <v>6</v>
      </c>
      <c r="H13" s="4">
        <v>42.102531973085341</v>
      </c>
      <c r="I13" s="4">
        <v>3.4561233725713199</v>
      </c>
      <c r="J13" s="4">
        <v>1816.7188389992414</v>
      </c>
      <c r="K13" s="4" t="s">
        <v>6</v>
      </c>
      <c r="L13" s="4">
        <v>1014.5715371957353</v>
      </c>
      <c r="M13" s="2" t="s">
        <v>8</v>
      </c>
      <c r="N13" s="2" t="s">
        <v>8</v>
      </c>
      <c r="O13" s="4" t="s">
        <v>6</v>
      </c>
      <c r="P13" s="4">
        <v>14.204573366309337</v>
      </c>
      <c r="S13" s="4" t="s">
        <v>6</v>
      </c>
      <c r="T13" s="9">
        <v>0</v>
      </c>
      <c r="U13" s="6">
        <v>0</v>
      </c>
      <c r="V13" s="7">
        <v>9.4339622641509435E-4</v>
      </c>
      <c r="W13" s="9">
        <v>0</v>
      </c>
      <c r="X13" s="10">
        <f t="shared" si="1"/>
        <v>4.716981132075472E-2</v>
      </c>
      <c r="Y13" s="8" t="s">
        <v>8</v>
      </c>
      <c r="Z13" s="8" t="s">
        <v>8</v>
      </c>
    </row>
    <row r="14" spans="1:26" x14ac:dyDescent="0.35">
      <c r="A14" s="1"/>
      <c r="B14" s="2" t="s">
        <v>5</v>
      </c>
      <c r="C14" s="2" t="s">
        <v>5</v>
      </c>
      <c r="D14" s="2" t="s">
        <v>5</v>
      </c>
      <c r="E14" s="2" t="s">
        <v>8</v>
      </c>
      <c r="F14" s="2" t="s">
        <v>8</v>
      </c>
      <c r="G14" s="4">
        <v>0.79789280301509169</v>
      </c>
      <c r="H14" s="4">
        <v>57.050485550218802</v>
      </c>
      <c r="I14" s="4">
        <v>7.3041694751116966</v>
      </c>
      <c r="J14" s="4">
        <v>8731.8063702269046</v>
      </c>
      <c r="K14" s="4">
        <v>381.80314821327511</v>
      </c>
      <c r="L14" s="91">
        <v>776.68968186032805</v>
      </c>
      <c r="M14" s="2" t="s">
        <v>8</v>
      </c>
      <c r="N14" s="2" t="s">
        <v>8</v>
      </c>
      <c r="O14" s="2" t="s">
        <v>8</v>
      </c>
      <c r="P14" s="2" t="s">
        <v>8</v>
      </c>
      <c r="S14" s="9">
        <v>0.16037735849056603</v>
      </c>
      <c r="T14" s="9">
        <v>5.0188679245283023E-2</v>
      </c>
      <c r="U14" s="8" t="s">
        <v>8</v>
      </c>
      <c r="V14" s="7">
        <v>9.4339622641509435E-4</v>
      </c>
      <c r="W14" s="9">
        <v>1.2547169811320755</v>
      </c>
      <c r="X14" s="10">
        <f t="shared" si="1"/>
        <v>4.716981132075472E-2</v>
      </c>
      <c r="Y14" s="8" t="s">
        <v>8</v>
      </c>
      <c r="Z14" s="8" t="s">
        <v>8</v>
      </c>
    </row>
    <row r="15" spans="1:26" x14ac:dyDescent="0.35">
      <c r="A15" s="1"/>
      <c r="B15" s="2" t="s">
        <v>5</v>
      </c>
      <c r="C15" s="2" t="s">
        <v>5</v>
      </c>
      <c r="D15" s="2" t="s">
        <v>5</v>
      </c>
      <c r="E15" s="2" t="s">
        <v>8</v>
      </c>
      <c r="F15" s="2" t="s">
        <v>8</v>
      </c>
      <c r="G15" s="4" t="s">
        <v>6</v>
      </c>
      <c r="H15" s="4">
        <v>42.102531973085341</v>
      </c>
      <c r="I15" s="4">
        <v>4.736972922031006</v>
      </c>
      <c r="J15" s="4">
        <v>1816.7188389992414</v>
      </c>
      <c r="K15" s="4">
        <v>364.91260204267718</v>
      </c>
      <c r="L15" s="4">
        <v>1014.5715371957353</v>
      </c>
      <c r="M15" s="2" t="s">
        <v>8</v>
      </c>
      <c r="N15" s="2" t="s">
        <v>8</v>
      </c>
      <c r="O15" s="2" t="s">
        <v>8</v>
      </c>
      <c r="P15" s="2" t="s">
        <v>8</v>
      </c>
      <c r="S15" s="9">
        <v>0.13584905660377358</v>
      </c>
      <c r="T15" s="9">
        <v>4.660377358490566E-2</v>
      </c>
      <c r="U15" s="8" t="s">
        <v>8</v>
      </c>
      <c r="V15" s="7">
        <v>9.4339622641509435E-4</v>
      </c>
      <c r="W15" s="9">
        <v>1.5</v>
      </c>
      <c r="X15" s="10">
        <f t="shared" si="1"/>
        <v>4.716981132075472E-2</v>
      </c>
      <c r="Y15" s="8" t="s">
        <v>8</v>
      </c>
      <c r="Z15" s="8" t="s">
        <v>8</v>
      </c>
    </row>
    <row r="16" spans="1:26" x14ac:dyDescent="0.35">
      <c r="A16" s="1"/>
      <c r="B16" s="2" t="s">
        <v>5</v>
      </c>
      <c r="C16" s="2" t="s">
        <v>5</v>
      </c>
      <c r="D16" s="2" t="s">
        <v>5</v>
      </c>
      <c r="E16" s="2" t="s">
        <v>8</v>
      </c>
      <c r="F16" s="2" t="s">
        <v>8</v>
      </c>
      <c r="G16" s="4">
        <v>1.0268574736795697</v>
      </c>
      <c r="H16" s="4">
        <v>42.102531973085341</v>
      </c>
      <c r="I16" s="4">
        <v>22.938199991978475</v>
      </c>
      <c r="J16" s="4">
        <v>1816.7188389992414</v>
      </c>
      <c r="K16" s="4">
        <v>1340.9484975903674</v>
      </c>
      <c r="L16" s="4">
        <v>1014.5715371957353</v>
      </c>
      <c r="M16" s="2" t="s">
        <v>8</v>
      </c>
      <c r="N16" s="2" t="s">
        <v>8</v>
      </c>
      <c r="O16" s="2" t="s">
        <v>8</v>
      </c>
      <c r="P16" s="2" t="s">
        <v>8</v>
      </c>
      <c r="S16" s="9">
        <v>0.32547169811320753</v>
      </c>
      <c r="T16" s="9">
        <v>0.10188679245283018</v>
      </c>
      <c r="U16" s="8" t="s">
        <v>8</v>
      </c>
      <c r="V16" s="7">
        <v>9.4339622641509435E-4</v>
      </c>
      <c r="W16" s="9">
        <v>2.7641509433962264</v>
      </c>
      <c r="X16" s="10">
        <f t="shared" si="1"/>
        <v>4.716981132075472E-2</v>
      </c>
      <c r="Y16" s="8" t="s">
        <v>8</v>
      </c>
      <c r="Z16" s="8" t="s">
        <v>8</v>
      </c>
    </row>
    <row r="17" spans="1:26" x14ac:dyDescent="0.35">
      <c r="A17" s="1"/>
      <c r="B17" s="2" t="s">
        <v>5</v>
      </c>
      <c r="C17" s="2" t="s">
        <v>5</v>
      </c>
      <c r="D17" s="2" t="s">
        <v>5</v>
      </c>
      <c r="E17" s="2" t="s">
        <v>8</v>
      </c>
      <c r="F17" s="2" t="s">
        <v>8</v>
      </c>
      <c r="G17" s="4">
        <v>3.3653478763645026</v>
      </c>
      <c r="H17" s="4">
        <v>42.102531973085341</v>
      </c>
      <c r="I17" s="4">
        <v>14.944085128370443</v>
      </c>
      <c r="J17" s="4">
        <v>1816.7188389992414</v>
      </c>
      <c r="K17" s="4">
        <v>1528.8158385298932</v>
      </c>
      <c r="L17" s="4">
        <v>1014.5715371957353</v>
      </c>
      <c r="M17" s="2" t="s">
        <v>8</v>
      </c>
      <c r="N17" s="2" t="s">
        <v>8</v>
      </c>
      <c r="O17" s="2" t="s">
        <v>8</v>
      </c>
      <c r="P17" s="2" t="s">
        <v>8</v>
      </c>
      <c r="S17" s="9">
        <v>0.56698113207547163</v>
      </c>
      <c r="T17" s="9">
        <v>0.17924528301886791</v>
      </c>
      <c r="U17" s="8" t="s">
        <v>8</v>
      </c>
      <c r="V17" s="7">
        <v>9.4339622641509435E-4</v>
      </c>
      <c r="W17" s="9">
        <v>3.4056603773584904</v>
      </c>
      <c r="X17" s="10">
        <f t="shared" si="1"/>
        <v>4.716981132075472E-2</v>
      </c>
      <c r="Y17" s="8" t="s">
        <v>8</v>
      </c>
      <c r="Z17" s="8" t="s">
        <v>8</v>
      </c>
    </row>
    <row r="18" spans="1:26" x14ac:dyDescent="0.35">
      <c r="A18" s="1"/>
      <c r="B18" s="2" t="s">
        <v>5</v>
      </c>
      <c r="C18" s="2" t="s">
        <v>5</v>
      </c>
      <c r="D18" s="2" t="s">
        <v>5</v>
      </c>
      <c r="E18" s="2" t="s">
        <v>8</v>
      </c>
      <c r="F18" s="2" t="s">
        <v>8</v>
      </c>
      <c r="G18" s="4">
        <v>1.6492952636719151</v>
      </c>
      <c r="H18" s="4">
        <v>42.102531973085341</v>
      </c>
      <c r="I18" s="4">
        <v>14.816576681298907</v>
      </c>
      <c r="J18" s="4">
        <v>1816.7188389992414</v>
      </c>
      <c r="K18" s="4">
        <v>951.99414334937649</v>
      </c>
      <c r="L18" s="4">
        <v>1014.5715371957353</v>
      </c>
      <c r="M18" s="2" t="s">
        <v>8</v>
      </c>
      <c r="N18" s="2" t="s">
        <v>8</v>
      </c>
      <c r="O18" s="2" t="s">
        <v>8</v>
      </c>
      <c r="P18" s="2" t="s">
        <v>8</v>
      </c>
      <c r="S18" s="9">
        <v>0.32641509433962268</v>
      </c>
      <c r="T18" s="9">
        <v>0.10754716981132076</v>
      </c>
      <c r="U18" s="8" t="s">
        <v>8</v>
      </c>
      <c r="V18" s="7">
        <v>9.4339622641509435E-4</v>
      </c>
      <c r="W18" s="9">
        <v>2.7452830188679247</v>
      </c>
      <c r="X18" s="10">
        <f t="shared" si="1"/>
        <v>4.716981132075472E-2</v>
      </c>
      <c r="Y18" s="8" t="s">
        <v>8</v>
      </c>
      <c r="Z18" s="8" t="s">
        <v>8</v>
      </c>
    </row>
    <row r="19" spans="1:26" x14ac:dyDescent="0.35">
      <c r="A19" s="1"/>
      <c r="B19" s="2" t="s">
        <v>5</v>
      </c>
      <c r="C19" s="2" t="s">
        <v>5</v>
      </c>
      <c r="D19" s="2" t="s">
        <v>5</v>
      </c>
      <c r="E19" s="2" t="s">
        <v>8</v>
      </c>
      <c r="F19" s="2" t="s">
        <v>8</v>
      </c>
      <c r="G19" s="4">
        <v>0.26322271709536027</v>
      </c>
      <c r="H19" s="4">
        <v>42.102531973085341</v>
      </c>
      <c r="I19" s="4">
        <v>15.420063512744191</v>
      </c>
      <c r="J19" s="4">
        <v>1816.7188389992414</v>
      </c>
      <c r="K19" s="4">
        <v>770.01335145685994</v>
      </c>
      <c r="L19" s="4">
        <v>1014.5715371957353</v>
      </c>
      <c r="M19" s="2" t="s">
        <v>8</v>
      </c>
      <c r="N19" s="2" t="s">
        <v>8</v>
      </c>
      <c r="O19" s="2" t="s">
        <v>8</v>
      </c>
      <c r="P19" s="2" t="s">
        <v>8</v>
      </c>
      <c r="S19" s="9">
        <v>0.18962264150943398</v>
      </c>
      <c r="T19" s="9">
        <v>0.10283018867924527</v>
      </c>
      <c r="U19" s="8" t="s">
        <v>8</v>
      </c>
      <c r="V19" s="7">
        <v>9.4339622641509435E-4</v>
      </c>
      <c r="W19" s="9">
        <v>2</v>
      </c>
      <c r="X19" s="10">
        <f t="shared" si="1"/>
        <v>4.716981132075472E-2</v>
      </c>
      <c r="Y19" s="8" t="s">
        <v>8</v>
      </c>
      <c r="Z19" s="8" t="s">
        <v>8</v>
      </c>
    </row>
    <row r="20" spans="1:26" x14ac:dyDescent="0.35">
      <c r="A20" s="1"/>
      <c r="B20" s="2" t="s">
        <v>5</v>
      </c>
      <c r="C20" s="2" t="s">
        <v>5</v>
      </c>
      <c r="D20" s="2" t="s">
        <v>5</v>
      </c>
      <c r="E20" s="2" t="s">
        <v>8</v>
      </c>
      <c r="F20" s="2" t="s">
        <v>8</v>
      </c>
      <c r="G20" s="4">
        <v>1.3946447761600755</v>
      </c>
      <c r="H20" s="4">
        <v>42.102531973085341</v>
      </c>
      <c r="I20" s="4">
        <v>20.813949841139017</v>
      </c>
      <c r="J20" s="4">
        <v>1816.7188389992414</v>
      </c>
      <c r="K20" s="4">
        <v>1739.8250286819796</v>
      </c>
      <c r="L20" s="4">
        <v>1014.5715371957353</v>
      </c>
      <c r="M20" s="2" t="s">
        <v>8</v>
      </c>
      <c r="N20" s="2" t="s">
        <v>8</v>
      </c>
      <c r="O20" s="2" t="s">
        <v>8</v>
      </c>
      <c r="P20" s="2" t="s">
        <v>8</v>
      </c>
      <c r="S20" s="9">
        <v>0.18867924528301888</v>
      </c>
      <c r="T20" s="9">
        <v>7.9150943396226414E-2</v>
      </c>
      <c r="U20" s="8" t="s">
        <v>8</v>
      </c>
      <c r="V20" s="7">
        <v>9.4339622641509435E-4</v>
      </c>
      <c r="W20" s="9">
        <v>3.1981132075471699</v>
      </c>
      <c r="X20" s="10">
        <f t="shared" si="1"/>
        <v>4.716981132075472E-2</v>
      </c>
      <c r="Y20" s="8" t="s">
        <v>8</v>
      </c>
      <c r="Z20" s="8" t="s">
        <v>8</v>
      </c>
    </row>
    <row r="21" spans="1:26" x14ac:dyDescent="0.35">
      <c r="A21" s="1"/>
      <c r="B21" s="2" t="s">
        <v>5</v>
      </c>
      <c r="C21" s="2" t="s">
        <v>5</v>
      </c>
      <c r="D21" s="2" t="s">
        <v>5</v>
      </c>
      <c r="E21" s="2" t="s">
        <v>8</v>
      </c>
      <c r="F21" s="2" t="s">
        <v>8</v>
      </c>
      <c r="G21" s="4">
        <v>2.804409557573377</v>
      </c>
      <c r="H21" s="4">
        <v>42.102531973085341</v>
      </c>
      <c r="I21" s="4">
        <v>34.932447514396365</v>
      </c>
      <c r="J21" s="4">
        <v>1816.7188389992414</v>
      </c>
      <c r="K21" s="4">
        <v>1369.120170872292</v>
      </c>
      <c r="L21" s="4">
        <v>1014.5715371957353</v>
      </c>
      <c r="M21" s="2" t="s">
        <v>8</v>
      </c>
      <c r="N21" s="2" t="s">
        <v>8</v>
      </c>
      <c r="O21" s="2" t="s">
        <v>8</v>
      </c>
      <c r="P21" s="2" t="s">
        <v>8</v>
      </c>
      <c r="S21" s="9">
        <v>0.24905660377358491</v>
      </c>
      <c r="T21" s="9">
        <v>0.10094339622641509</v>
      </c>
      <c r="U21" s="8" t="s">
        <v>8</v>
      </c>
      <c r="V21" s="7">
        <v>9.4339622641509435E-4</v>
      </c>
      <c r="W21" s="9">
        <v>2.424528301886792</v>
      </c>
      <c r="X21" s="10">
        <f t="shared" si="1"/>
        <v>4.716981132075472E-2</v>
      </c>
      <c r="Y21" s="8" t="s">
        <v>8</v>
      </c>
      <c r="Z21" s="8" t="s">
        <v>8</v>
      </c>
    </row>
    <row r="23" spans="1:26" x14ac:dyDescent="0.35">
      <c r="E23" s="36" t="s">
        <v>33</v>
      </c>
      <c r="G23" s="33">
        <f>PEARSON(G4:G21,S4:S21)</f>
        <v>0.61364776601797466</v>
      </c>
      <c r="H23" s="33"/>
      <c r="I23" s="34">
        <f>PEARSON(I4:I21,T4:T21)</f>
        <v>0.56680584466749417</v>
      </c>
      <c r="J23" s="35"/>
      <c r="K23" s="34">
        <f>PEARSON(K4:K21,W4:W21)</f>
        <v>0.570914919014469</v>
      </c>
      <c r="S23" s="32"/>
      <c r="T23" s="32"/>
      <c r="U23" s="32"/>
      <c r="V23" s="32"/>
      <c r="W23" s="32"/>
      <c r="X23" s="32"/>
      <c r="Y23" s="32"/>
      <c r="Z23" s="32"/>
    </row>
    <row r="24" spans="1:26" x14ac:dyDescent="0.35">
      <c r="S24" s="26"/>
      <c r="T24" s="26"/>
      <c r="U24" s="26"/>
      <c r="V24" s="26"/>
      <c r="W24" s="26"/>
      <c r="X24" s="26"/>
      <c r="Y24" s="26"/>
      <c r="Z24" s="26"/>
    </row>
    <row r="25" spans="1:26" x14ac:dyDescent="0.35">
      <c r="S25" s="27"/>
      <c r="T25" s="27"/>
      <c r="U25" s="25"/>
      <c r="V25" s="28"/>
      <c r="W25" s="27"/>
      <c r="X25" s="29"/>
      <c r="Y25" s="25"/>
      <c r="Z25" s="25"/>
    </row>
    <row r="26" spans="1:26" x14ac:dyDescent="0.35">
      <c r="S26" s="27"/>
      <c r="T26" s="27"/>
      <c r="U26" s="25"/>
      <c r="V26" s="28"/>
      <c r="W26" s="27"/>
      <c r="X26" s="29"/>
      <c r="Y26" s="25"/>
      <c r="Z26" s="25"/>
    </row>
    <row r="27" spans="1:26" x14ac:dyDescent="0.35">
      <c r="S27" s="27"/>
      <c r="T27" s="27"/>
      <c r="U27" s="25"/>
      <c r="V27" s="28"/>
      <c r="W27" s="27"/>
      <c r="X27" s="29"/>
      <c r="Y27" s="25"/>
      <c r="Z27" s="25"/>
    </row>
    <row r="28" spans="1:26" x14ac:dyDescent="0.35">
      <c r="S28" s="27"/>
      <c r="T28" s="27"/>
      <c r="U28" s="25"/>
      <c r="V28" s="28"/>
      <c r="W28" s="27"/>
      <c r="X28" s="29"/>
      <c r="Y28" s="25"/>
      <c r="Z28" s="25"/>
    </row>
    <row r="29" spans="1:26" x14ac:dyDescent="0.35">
      <c r="S29" s="27"/>
      <c r="T29" s="27"/>
      <c r="U29" s="25"/>
      <c r="V29" s="28"/>
      <c r="W29" s="27"/>
      <c r="X29" s="29"/>
      <c r="Y29" s="25"/>
      <c r="Z29" s="25"/>
    </row>
    <row r="30" spans="1:26" x14ac:dyDescent="0.35">
      <c r="S30" s="27"/>
      <c r="T30" s="27"/>
      <c r="U30" s="25"/>
      <c r="V30" s="28"/>
      <c r="W30" s="27"/>
      <c r="X30" s="29"/>
      <c r="Y30" s="25"/>
      <c r="Z30" s="25"/>
    </row>
    <row r="31" spans="1:26" x14ac:dyDescent="0.35">
      <c r="S31" s="27"/>
      <c r="T31" s="27"/>
      <c r="U31" s="25"/>
      <c r="V31" s="28"/>
      <c r="W31" s="27"/>
      <c r="X31" s="27"/>
      <c r="Y31" s="30"/>
      <c r="Z31" s="29"/>
    </row>
    <row r="32" spans="1:26" x14ac:dyDescent="0.35">
      <c r="S32" s="27"/>
      <c r="T32" s="27"/>
      <c r="U32" s="25"/>
      <c r="V32" s="28"/>
      <c r="W32" s="27"/>
      <c r="X32" s="29"/>
      <c r="Y32" s="25"/>
      <c r="Z32" s="25"/>
    </row>
    <row r="33" spans="19:26" x14ac:dyDescent="0.35">
      <c r="S33" s="27"/>
      <c r="T33" s="27"/>
      <c r="U33" s="31"/>
      <c r="V33" s="28"/>
      <c r="W33" s="27"/>
      <c r="X33" s="29"/>
      <c r="Y33" s="25"/>
      <c r="Z33" s="25"/>
    </row>
    <row r="34" spans="19:26" x14ac:dyDescent="0.35">
      <c r="S34" s="27"/>
      <c r="T34" s="27"/>
      <c r="U34" s="31"/>
      <c r="V34" s="28"/>
      <c r="W34" s="27"/>
      <c r="X34" s="29"/>
      <c r="Y34" s="25"/>
      <c r="Z34" s="25"/>
    </row>
    <row r="35" spans="19:26" x14ac:dyDescent="0.35">
      <c r="S35" s="27"/>
      <c r="T35" s="27"/>
      <c r="U35" s="25"/>
      <c r="V35" s="28"/>
      <c r="W35" s="27"/>
      <c r="X35" s="29"/>
      <c r="Y35" s="25"/>
      <c r="Z35" s="25"/>
    </row>
    <row r="36" spans="19:26" x14ac:dyDescent="0.35">
      <c r="S36" s="27"/>
      <c r="T36" s="27"/>
      <c r="U36" s="25"/>
      <c r="V36" s="28"/>
      <c r="W36" s="27"/>
      <c r="X36" s="29"/>
      <c r="Y36" s="25"/>
      <c r="Z36" s="25"/>
    </row>
    <row r="37" spans="19:26" x14ac:dyDescent="0.35">
      <c r="S37" s="27"/>
      <c r="T37" s="27"/>
      <c r="U37" s="25"/>
      <c r="V37" s="28"/>
      <c r="W37" s="27"/>
      <c r="X37" s="29"/>
      <c r="Y37" s="25"/>
      <c r="Z37" s="25"/>
    </row>
    <row r="38" spans="19:26" x14ac:dyDescent="0.35">
      <c r="S38" s="27"/>
      <c r="T38" s="27"/>
      <c r="U38" s="25"/>
      <c r="V38" s="28"/>
      <c r="W38" s="27"/>
      <c r="X38" s="29"/>
      <c r="Y38" s="25"/>
      <c r="Z38" s="25"/>
    </row>
    <row r="39" spans="19:26" x14ac:dyDescent="0.35">
      <c r="S39" s="27"/>
      <c r="T39" s="27"/>
      <c r="U39" s="25"/>
      <c r="V39" s="28"/>
      <c r="W39" s="27"/>
      <c r="X39" s="29"/>
      <c r="Y39" s="25"/>
      <c r="Z39" s="25"/>
    </row>
    <row r="40" spans="19:26" x14ac:dyDescent="0.35">
      <c r="S40" s="27"/>
      <c r="T40" s="27"/>
      <c r="U40" s="25"/>
      <c r="V40" s="28"/>
      <c r="W40" s="27"/>
      <c r="X40" s="29"/>
      <c r="Y40" s="25"/>
      <c r="Z40" s="25"/>
    </row>
    <row r="41" spans="19:26" x14ac:dyDescent="0.35">
      <c r="S41" s="27"/>
      <c r="T41" s="27"/>
      <c r="U41" s="25"/>
      <c r="V41" s="28"/>
      <c r="W41" s="27"/>
      <c r="X41" s="29"/>
      <c r="Y41" s="25"/>
      <c r="Z41" s="25"/>
    </row>
    <row r="42" spans="19:26" x14ac:dyDescent="0.35">
      <c r="S42" s="27"/>
      <c r="T42" s="27"/>
      <c r="U42" s="25"/>
      <c r="V42" s="28"/>
      <c r="W42" s="27"/>
      <c r="X42" s="29"/>
      <c r="Y42" s="25"/>
      <c r="Z42" s="25"/>
    </row>
  </sheetData>
  <mergeCells count="8">
    <mergeCell ref="S1:Z1"/>
    <mergeCell ref="B1:F1"/>
    <mergeCell ref="H1:P1"/>
    <mergeCell ref="G2:H2"/>
    <mergeCell ref="I2:J2"/>
    <mergeCell ref="K2:L2"/>
    <mergeCell ref="M2:N2"/>
    <mergeCell ref="O2:P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F9D80-E065-4F75-A6A1-558E31D594D5}">
  <dimension ref="A1:AB42"/>
  <sheetViews>
    <sheetView topLeftCell="A13" workbookViewId="0">
      <selection activeCell="A21" sqref="A4:A21"/>
    </sheetView>
  </sheetViews>
  <sheetFormatPr defaultRowHeight="14.5" x14ac:dyDescent="0.35"/>
  <cols>
    <col min="1" max="1" width="10.36328125" customWidth="1"/>
    <col min="2" max="2" width="6" customWidth="1"/>
    <col min="3" max="3" width="4.90625" customWidth="1"/>
    <col min="4" max="4" width="4" customWidth="1"/>
    <col min="5" max="5" width="4.6328125" customWidth="1"/>
    <col min="6" max="6" width="4.08984375" customWidth="1"/>
    <col min="7" max="7" width="9.90625" customWidth="1"/>
    <col min="18" max="18" width="6.453125" customWidth="1"/>
  </cols>
  <sheetData>
    <row r="1" spans="1:28" x14ac:dyDescent="0.35">
      <c r="A1" s="1"/>
      <c r="B1" s="94" t="s">
        <v>17</v>
      </c>
      <c r="C1" s="94"/>
      <c r="D1" s="94"/>
      <c r="E1" s="94"/>
      <c r="F1" s="94"/>
      <c r="G1" s="92" t="s">
        <v>21</v>
      </c>
      <c r="H1" s="93"/>
      <c r="I1" s="93"/>
      <c r="J1" s="93"/>
      <c r="K1" s="93"/>
      <c r="L1" s="93"/>
      <c r="M1" s="93"/>
      <c r="N1" s="93"/>
      <c r="O1" s="93"/>
      <c r="P1" s="93"/>
      <c r="Q1" s="3"/>
      <c r="S1" s="92" t="s">
        <v>22</v>
      </c>
      <c r="T1" s="93"/>
      <c r="U1" s="93"/>
      <c r="V1" s="93"/>
      <c r="W1" s="93"/>
      <c r="X1" s="93"/>
      <c r="Y1" s="93"/>
      <c r="Z1" s="93"/>
      <c r="AA1" s="24"/>
      <c r="AB1" s="24"/>
    </row>
    <row r="2" spans="1:28" x14ac:dyDescent="0.35">
      <c r="A2" s="1"/>
      <c r="B2" s="21"/>
      <c r="C2" s="21"/>
      <c r="D2" s="21"/>
      <c r="E2" s="21"/>
      <c r="F2" s="21"/>
      <c r="G2" s="92" t="s">
        <v>0</v>
      </c>
      <c r="H2" s="93"/>
      <c r="I2" s="93" t="s">
        <v>1</v>
      </c>
      <c r="J2" s="93"/>
      <c r="K2" s="93" t="s">
        <v>2</v>
      </c>
      <c r="L2" s="93"/>
      <c r="M2" s="93" t="s">
        <v>3</v>
      </c>
      <c r="N2" s="93"/>
      <c r="O2" s="93" t="s">
        <v>4</v>
      </c>
      <c r="P2" s="93"/>
      <c r="Q2" s="3"/>
      <c r="S2" s="16"/>
      <c r="T2" s="17"/>
      <c r="U2" s="17"/>
      <c r="V2" s="17"/>
      <c r="W2" s="17"/>
      <c r="X2" s="17"/>
      <c r="Y2" s="17"/>
      <c r="Z2" s="18"/>
    </row>
    <row r="3" spans="1:28" ht="53.25" customHeight="1" x14ac:dyDescent="0.35">
      <c r="A3" s="13"/>
      <c r="B3" s="13" t="s">
        <v>0</v>
      </c>
      <c r="C3" s="13" t="s">
        <v>1</v>
      </c>
      <c r="D3" s="13" t="s">
        <v>2</v>
      </c>
      <c r="E3" s="13" t="s">
        <v>3</v>
      </c>
      <c r="F3" s="13" t="s">
        <v>4</v>
      </c>
      <c r="G3" s="12" t="s">
        <v>32</v>
      </c>
      <c r="H3" s="20" t="s">
        <v>19</v>
      </c>
      <c r="I3" s="15" t="s">
        <v>31</v>
      </c>
      <c r="J3" s="14" t="s">
        <v>10</v>
      </c>
      <c r="K3" s="15" t="s">
        <v>30</v>
      </c>
      <c r="L3" s="14" t="s">
        <v>11</v>
      </c>
      <c r="M3" s="15" t="s">
        <v>29</v>
      </c>
      <c r="N3" s="14" t="s">
        <v>9</v>
      </c>
      <c r="O3" s="15" t="s">
        <v>28</v>
      </c>
      <c r="P3" s="14" t="s">
        <v>12</v>
      </c>
      <c r="S3" s="5" t="s">
        <v>24</v>
      </c>
      <c r="T3" s="5" t="s">
        <v>23</v>
      </c>
      <c r="U3" s="5" t="s">
        <v>25</v>
      </c>
      <c r="V3" s="5" t="s">
        <v>7</v>
      </c>
      <c r="W3" s="5" t="s">
        <v>26</v>
      </c>
      <c r="X3" s="5" t="s">
        <v>7</v>
      </c>
      <c r="Y3" s="5" t="s">
        <v>27</v>
      </c>
      <c r="Z3" s="5" t="s">
        <v>7</v>
      </c>
    </row>
    <row r="4" spans="1:28" x14ac:dyDescent="0.35">
      <c r="A4" s="1"/>
      <c r="B4" s="2" t="s">
        <v>5</v>
      </c>
      <c r="C4" s="2" t="s">
        <v>5</v>
      </c>
      <c r="D4" s="2" t="s">
        <v>5</v>
      </c>
      <c r="E4" s="2" t="s">
        <v>8</v>
      </c>
      <c r="F4" s="2" t="s">
        <v>8</v>
      </c>
      <c r="G4" s="22">
        <f>[1]CPAC_1085_Quant_2!$Q8</f>
        <v>0.16245057810910085</v>
      </c>
      <c r="H4" s="4">
        <v>893.41866883217335</v>
      </c>
      <c r="I4" s="4">
        <f>[2]CPAC_1085_Quant_2_Updated!$U8</f>
        <v>2.9617655158480258</v>
      </c>
      <c r="J4" s="4">
        <v>2221.9274235952789</v>
      </c>
      <c r="K4" s="4">
        <f>[2]CPAC_1085_Quant_2_Updated!$Y8</f>
        <v>56.928955562702164</v>
      </c>
      <c r="L4" s="4">
        <v>120.03228959476975</v>
      </c>
      <c r="M4" s="2" t="s">
        <v>8</v>
      </c>
      <c r="N4" s="2" t="s">
        <v>8</v>
      </c>
      <c r="O4" s="2" t="s">
        <v>8</v>
      </c>
      <c r="P4" s="2" t="s">
        <v>8</v>
      </c>
      <c r="S4" s="9">
        <v>0.23490566037735847</v>
      </c>
      <c r="T4" s="9">
        <v>7.0377358490566033E-2</v>
      </c>
      <c r="U4" s="8" t="s">
        <v>8</v>
      </c>
      <c r="V4" s="7">
        <v>9.4339622641509435E-4</v>
      </c>
      <c r="W4" s="9">
        <v>1.5849056603773584</v>
      </c>
      <c r="X4" s="10">
        <f t="shared" ref="X4:X9" si="0">50*0.001/1.06</f>
        <v>4.716981132075472E-2</v>
      </c>
      <c r="Y4" s="8" t="s">
        <v>8</v>
      </c>
      <c r="Z4" s="8" t="s">
        <v>8</v>
      </c>
    </row>
    <row r="5" spans="1:28" x14ac:dyDescent="0.35">
      <c r="A5" s="1"/>
      <c r="B5" s="2" t="s">
        <v>5</v>
      </c>
      <c r="C5" s="2" t="s">
        <v>5</v>
      </c>
      <c r="D5" s="2" t="s">
        <v>5</v>
      </c>
      <c r="E5" s="2" t="s">
        <v>8</v>
      </c>
      <c r="F5" s="2" t="s">
        <v>8</v>
      </c>
      <c r="G5" s="22" t="str">
        <f>[1]CPAC_1085_Quant_2!$Q9</f>
        <v>BLQ</v>
      </c>
      <c r="H5" s="4">
        <v>893.41866883217335</v>
      </c>
      <c r="I5" s="4">
        <f>[2]CPAC_1085_Quant_2_Updated!$U9</f>
        <v>0.56549615798828823</v>
      </c>
      <c r="J5" s="4">
        <v>2221.9274235952789</v>
      </c>
      <c r="K5" s="4">
        <f>[2]CPAC_1085_Quant_2_Updated!$Y9</f>
        <v>134.24650910802075</v>
      </c>
      <c r="L5" s="4">
        <v>120.03228959476975</v>
      </c>
      <c r="M5" s="2" t="s">
        <v>8</v>
      </c>
      <c r="N5" s="2" t="s">
        <v>8</v>
      </c>
      <c r="O5" s="2" t="s">
        <v>8</v>
      </c>
      <c r="P5" s="2" t="s">
        <v>8</v>
      </c>
      <c r="S5" s="9">
        <v>0.17169811320754716</v>
      </c>
      <c r="T5" s="9">
        <v>9.0000000000000011E-2</v>
      </c>
      <c r="U5" s="8" t="s">
        <v>8</v>
      </c>
      <c r="V5" s="7">
        <v>9.4339622641509435E-4</v>
      </c>
      <c r="W5" s="9">
        <v>3.3207547169811318</v>
      </c>
      <c r="X5" s="10">
        <f t="shared" si="0"/>
        <v>4.716981132075472E-2</v>
      </c>
      <c r="Y5" s="8" t="s">
        <v>8</v>
      </c>
      <c r="Z5" s="8" t="s">
        <v>8</v>
      </c>
    </row>
    <row r="6" spans="1:28" x14ac:dyDescent="0.35">
      <c r="A6" s="1"/>
      <c r="B6" s="2" t="s">
        <v>5</v>
      </c>
      <c r="C6" s="2" t="s">
        <v>5</v>
      </c>
      <c r="D6" s="2" t="s">
        <v>5</v>
      </c>
      <c r="E6" s="2" t="s">
        <v>8</v>
      </c>
      <c r="F6" s="2" t="s">
        <v>8</v>
      </c>
      <c r="G6" s="22">
        <f>[1]CPAC_1085_Quant_2!$Q10</f>
        <v>1.0115682719864536</v>
      </c>
      <c r="H6" s="4">
        <v>893.41866883217335</v>
      </c>
      <c r="I6" s="4">
        <f>[2]CPAC_1085_Quant_2_Updated!$U10</f>
        <v>6.2040517707878804</v>
      </c>
      <c r="J6" s="4">
        <v>2221.9274235952789</v>
      </c>
      <c r="K6" s="4">
        <f>[2]CPAC_1085_Quant_2_Updated!$Y10</f>
        <v>672.33323982048773</v>
      </c>
      <c r="L6" s="4">
        <v>120.03228959476975</v>
      </c>
      <c r="M6" s="2" t="s">
        <v>8</v>
      </c>
      <c r="N6" s="2" t="s">
        <v>8</v>
      </c>
      <c r="O6" s="2" t="s">
        <v>8</v>
      </c>
      <c r="P6" s="2" t="s">
        <v>8</v>
      </c>
      <c r="S6" s="9">
        <v>0.69339622641509424</v>
      </c>
      <c r="T6" s="9">
        <v>7.2641509433962262E-2</v>
      </c>
      <c r="U6" s="8" t="s">
        <v>8</v>
      </c>
      <c r="V6" s="7">
        <v>9.4339622641509435E-4</v>
      </c>
      <c r="W6" s="9">
        <v>6.6132075471698109</v>
      </c>
      <c r="X6" s="10">
        <f t="shared" si="0"/>
        <v>4.716981132075472E-2</v>
      </c>
      <c r="Y6" s="8" t="s">
        <v>8</v>
      </c>
      <c r="Z6" s="8" t="s">
        <v>8</v>
      </c>
    </row>
    <row r="7" spans="1:28" x14ac:dyDescent="0.35">
      <c r="A7" s="1"/>
      <c r="B7" s="2" t="s">
        <v>5</v>
      </c>
      <c r="C7" s="2" t="s">
        <v>5</v>
      </c>
      <c r="D7" s="2" t="s">
        <v>5</v>
      </c>
      <c r="E7" s="2" t="s">
        <v>8</v>
      </c>
      <c r="F7" s="2" t="s">
        <v>8</v>
      </c>
      <c r="G7" s="22">
        <f>[1]CPAC_1085_Quant_2!$Q11</f>
        <v>0.2731862479082135</v>
      </c>
      <c r="H7" s="4">
        <v>893.41866883217335</v>
      </c>
      <c r="I7" s="4">
        <f>[2]CPAC_1085_Quant_2_Updated!$U11</f>
        <v>8.6504904419321207</v>
      </c>
      <c r="J7" s="4">
        <v>2221.9274235952789</v>
      </c>
      <c r="K7" s="4">
        <f>[2]CPAC_1085_Quant_2_Updated!$Y11</f>
        <v>162.65243717545604</v>
      </c>
      <c r="L7" s="4">
        <v>120.03228959476975</v>
      </c>
      <c r="M7" s="2" t="s">
        <v>8</v>
      </c>
      <c r="N7" s="2" t="s">
        <v>8</v>
      </c>
      <c r="O7" s="2" t="s">
        <v>8</v>
      </c>
      <c r="P7" s="2" t="s">
        <v>8</v>
      </c>
      <c r="S7" s="9">
        <v>0.12452830188679245</v>
      </c>
      <c r="T7" s="9">
        <v>5.7264150943396229E-2</v>
      </c>
      <c r="U7" s="8" t="s">
        <v>8</v>
      </c>
      <c r="V7" s="7">
        <v>9.4339622641509435E-4</v>
      </c>
      <c r="W7" s="9">
        <v>2.7169811320754715</v>
      </c>
      <c r="X7" s="10">
        <f t="shared" si="0"/>
        <v>4.716981132075472E-2</v>
      </c>
      <c r="Y7" s="8" t="s">
        <v>8</v>
      </c>
      <c r="Z7" s="8" t="s">
        <v>8</v>
      </c>
    </row>
    <row r="8" spans="1:28" x14ac:dyDescent="0.35">
      <c r="A8" s="1"/>
      <c r="B8" s="2" t="s">
        <v>5</v>
      </c>
      <c r="C8" s="2" t="s">
        <v>5</v>
      </c>
      <c r="D8" s="2" t="s">
        <v>5</v>
      </c>
      <c r="E8" s="2" t="s">
        <v>8</v>
      </c>
      <c r="F8" s="2" t="s">
        <v>5</v>
      </c>
      <c r="G8" s="22" t="str">
        <f>[1]CPAC_1085_Quant_2!$Q12</f>
        <v>BLQ</v>
      </c>
      <c r="H8" s="4">
        <v>57.050485550218802</v>
      </c>
      <c r="I8" s="4">
        <f>[2]CPAC_1085_Quant_2_Updated!$U12</f>
        <v>1.6227965577020775</v>
      </c>
      <c r="J8" s="4">
        <v>8731.8063702269046</v>
      </c>
      <c r="K8" s="4">
        <f>[2]CPAC_1085_Quant_2_Updated!$Y12</f>
        <v>1956.5189144200056</v>
      </c>
      <c r="L8" s="4">
        <v>776.68968186032805</v>
      </c>
      <c r="M8" s="2" t="s">
        <v>8</v>
      </c>
      <c r="N8" s="2" t="s">
        <v>8</v>
      </c>
      <c r="O8" s="4">
        <f>[1]CPAC_1085_Quant_2!$AL12</f>
        <v>6.7945965289103585E-2</v>
      </c>
      <c r="P8" s="4">
        <v>14.204573366309337</v>
      </c>
      <c r="S8" s="9">
        <v>0</v>
      </c>
      <c r="T8" s="9">
        <v>0.12075471698113208</v>
      </c>
      <c r="U8" s="8">
        <v>0.23</v>
      </c>
      <c r="V8" s="7">
        <v>9.4339622641509435E-4</v>
      </c>
      <c r="W8" s="9">
        <v>6.2735849056603774</v>
      </c>
      <c r="X8" s="10">
        <f t="shared" si="0"/>
        <v>4.716981132075472E-2</v>
      </c>
      <c r="Y8" s="8" t="s">
        <v>8</v>
      </c>
      <c r="Z8" s="8" t="s">
        <v>8</v>
      </c>
    </row>
    <row r="9" spans="1:28" x14ac:dyDescent="0.35">
      <c r="A9" s="1"/>
      <c r="B9" s="2" t="s">
        <v>5</v>
      </c>
      <c r="C9" s="2" t="s">
        <v>5</v>
      </c>
      <c r="D9" s="2" t="s">
        <v>5</v>
      </c>
      <c r="E9" s="2" t="s">
        <v>8</v>
      </c>
      <c r="F9" s="2" t="s">
        <v>8</v>
      </c>
      <c r="G9" s="22">
        <f>[1]CPAC_1085_Quant_2!$Q13</f>
        <v>9.3918142736118801E-2</v>
      </c>
      <c r="H9" s="4">
        <v>57.050485550218802</v>
      </c>
      <c r="I9" s="4">
        <f>[2]CPAC_1085_Quant_2_Updated!$U13</f>
        <v>3.5172358480446579</v>
      </c>
      <c r="J9" s="4">
        <v>8731.8063702269046</v>
      </c>
      <c r="K9" s="4">
        <f>[2]CPAC_1085_Quant_2_Updated!$Y13</f>
        <v>408.34520191476969</v>
      </c>
      <c r="L9" s="4">
        <v>776.68968186032805</v>
      </c>
      <c r="M9" s="2" t="s">
        <v>8</v>
      </c>
      <c r="N9" s="2" t="s">
        <v>8</v>
      </c>
      <c r="O9" s="2" t="s">
        <v>8</v>
      </c>
      <c r="P9" s="2" t="s">
        <v>8</v>
      </c>
      <c r="S9" s="9">
        <v>0.28679245283018867</v>
      </c>
      <c r="T9" s="9">
        <v>6.2169811320754713E-2</v>
      </c>
      <c r="U9" s="8" t="s">
        <v>8</v>
      </c>
      <c r="V9" s="7">
        <v>9.4339622641509435E-4</v>
      </c>
      <c r="W9" s="9">
        <v>2.7641509433962264</v>
      </c>
      <c r="X9" s="10">
        <f t="shared" si="0"/>
        <v>4.716981132075472E-2</v>
      </c>
      <c r="Y9" s="8" t="s">
        <v>8</v>
      </c>
      <c r="Z9" s="8" t="s">
        <v>8</v>
      </c>
    </row>
    <row r="10" spans="1:28" x14ac:dyDescent="0.35">
      <c r="A10" s="1"/>
      <c r="B10" s="2" t="s">
        <v>5</v>
      </c>
      <c r="C10" s="2" t="s">
        <v>5</v>
      </c>
      <c r="D10" s="2" t="s">
        <v>8</v>
      </c>
      <c r="E10" s="2" t="s">
        <v>5</v>
      </c>
      <c r="F10" s="2" t="s">
        <v>5</v>
      </c>
      <c r="G10" s="22" t="str">
        <f>[1]CPAC_1085_Quant_2!$Q14</f>
        <v>BLQ</v>
      </c>
      <c r="H10" s="4">
        <v>42.102531973085341</v>
      </c>
      <c r="I10" s="4">
        <f>[2]CPAC_1085_Quant_2_Updated!$U14</f>
        <v>13.556883433871779</v>
      </c>
      <c r="J10" s="4">
        <v>1816.7188389992414</v>
      </c>
      <c r="K10" s="2" t="s">
        <v>8</v>
      </c>
      <c r="L10" s="4">
        <v>1014.5715371957353</v>
      </c>
      <c r="M10" s="4">
        <f>[1]CPAC_1085_Quant_2!$AG$14</f>
        <v>0.41069896294471075</v>
      </c>
      <c r="N10" s="4">
        <v>38.1438672846133</v>
      </c>
      <c r="O10" s="4">
        <f>[1]CPAC_1085_Quant_2!$AL14</f>
        <v>2.4484051709700045</v>
      </c>
      <c r="P10" s="4">
        <v>14.204573366309337</v>
      </c>
      <c r="S10" s="9">
        <v>0</v>
      </c>
      <c r="T10" s="9">
        <v>0.24150943396226415</v>
      </c>
      <c r="U10" s="8">
        <v>2.42</v>
      </c>
      <c r="V10" s="7">
        <v>9.4339622641509435E-4</v>
      </c>
      <c r="W10" s="9" t="s">
        <v>8</v>
      </c>
      <c r="X10" s="9" t="s">
        <v>8</v>
      </c>
      <c r="Y10" s="11">
        <v>0.65849056603773581</v>
      </c>
      <c r="Z10" s="10">
        <v>4.716981132075472E-2</v>
      </c>
    </row>
    <row r="11" spans="1:28" x14ac:dyDescent="0.35">
      <c r="A11" s="1"/>
      <c r="B11" s="2" t="s">
        <v>5</v>
      </c>
      <c r="C11" s="2" t="s">
        <v>5</v>
      </c>
      <c r="D11" s="2" t="s">
        <v>5</v>
      </c>
      <c r="E11" s="2" t="s">
        <v>8</v>
      </c>
      <c r="F11" s="2" t="s">
        <v>8</v>
      </c>
      <c r="G11" s="22">
        <f>[1]CPAC_1085_Quant_2!$Q15</f>
        <v>4.7954704296051864E-2</v>
      </c>
      <c r="H11" s="4">
        <v>57.050485550218802</v>
      </c>
      <c r="I11" s="4">
        <f>[2]CPAC_1085_Quant_2_Updated!$U15</f>
        <v>3.4681124584315715</v>
      </c>
      <c r="J11" s="4">
        <v>8731.8063702269046</v>
      </c>
      <c r="K11" s="4">
        <f>[2]CPAC_1085_Quant_2_Updated!$Y15</f>
        <v>344.41058825959493</v>
      </c>
      <c r="L11" s="4">
        <v>776.68968186032805</v>
      </c>
      <c r="M11" s="2" t="s">
        <v>8</v>
      </c>
      <c r="N11" s="2" t="s">
        <v>8</v>
      </c>
      <c r="O11" s="2" t="s">
        <v>8</v>
      </c>
      <c r="P11" s="2" t="s">
        <v>8</v>
      </c>
      <c r="S11" s="9">
        <v>0.23490566037735847</v>
      </c>
      <c r="T11" s="9">
        <v>5.2735849056603772E-2</v>
      </c>
      <c r="U11" s="8" t="s">
        <v>8</v>
      </c>
      <c r="V11" s="7">
        <v>9.4339622641509435E-4</v>
      </c>
      <c r="W11" s="9">
        <v>1.1981132075471699</v>
      </c>
      <c r="X11" s="10">
        <f t="shared" ref="X11:X21" si="1">50*0.001/1.06</f>
        <v>4.716981132075472E-2</v>
      </c>
      <c r="Y11" s="8" t="s">
        <v>8</v>
      </c>
      <c r="Z11" s="8" t="s">
        <v>8</v>
      </c>
    </row>
    <row r="12" spans="1:28" x14ac:dyDescent="0.35">
      <c r="A12" s="1"/>
      <c r="B12" s="2" t="s">
        <v>5</v>
      </c>
      <c r="C12" s="2" t="s">
        <v>5</v>
      </c>
      <c r="D12" s="2" t="s">
        <v>5</v>
      </c>
      <c r="E12" s="2" t="s">
        <v>8</v>
      </c>
      <c r="F12" s="2" t="s">
        <v>5</v>
      </c>
      <c r="G12" s="22" t="str">
        <f>[1]CPAC_1085_Quant_2!$Q16</f>
        <v>BLQ</v>
      </c>
      <c r="H12" s="4">
        <v>42.102531973085341</v>
      </c>
      <c r="I12" s="4">
        <f>[2]CPAC_1085_Quant_2_Updated!$U16</f>
        <v>3.7810625483711879</v>
      </c>
      <c r="J12" s="4">
        <v>1816.7188389992414</v>
      </c>
      <c r="K12" s="4">
        <f>[2]CPAC_1085_Quant_2_Updated!$Y16</f>
        <v>247.2845201951726</v>
      </c>
      <c r="L12" s="4">
        <v>1014.5715371957353</v>
      </c>
      <c r="M12" s="2" t="s">
        <v>8</v>
      </c>
      <c r="N12" s="2" t="s">
        <v>8</v>
      </c>
      <c r="O12" s="4">
        <f>[1]CPAC_1085_Quant_2!$AL16</f>
        <v>0.45756220797651431</v>
      </c>
      <c r="P12" s="4">
        <v>14.204573366309337</v>
      </c>
      <c r="S12" s="9" t="s">
        <v>8</v>
      </c>
      <c r="T12" s="9">
        <v>5.066037735849057E-2</v>
      </c>
      <c r="U12" s="6">
        <v>0.14245283018867924</v>
      </c>
      <c r="V12" s="7">
        <v>9.4339622641509435E-4</v>
      </c>
      <c r="W12" s="9">
        <v>1.7169811320754718</v>
      </c>
      <c r="X12" s="10">
        <f t="shared" si="1"/>
        <v>4.716981132075472E-2</v>
      </c>
      <c r="Y12" s="8" t="s">
        <v>8</v>
      </c>
      <c r="Z12" s="8" t="s">
        <v>8</v>
      </c>
    </row>
    <row r="13" spans="1:28" x14ac:dyDescent="0.35">
      <c r="A13" s="1"/>
      <c r="B13" s="2" t="s">
        <v>5</v>
      </c>
      <c r="C13" s="2" t="s">
        <v>5</v>
      </c>
      <c r="D13" s="2" t="s">
        <v>5</v>
      </c>
      <c r="E13" s="2" t="s">
        <v>8</v>
      </c>
      <c r="F13" s="2" t="s">
        <v>5</v>
      </c>
      <c r="G13" s="22" t="str">
        <f>[1]CPAC_1085_Quant_2!$Q17</f>
        <v>BLQ</v>
      </c>
      <c r="H13" s="4">
        <v>42.102531973085341</v>
      </c>
      <c r="I13" s="4">
        <f>[2]CPAC_1085_Quant_2_Updated!$U17</f>
        <v>2.300959514876646</v>
      </c>
      <c r="J13" s="4">
        <v>1816.7188389992414</v>
      </c>
      <c r="K13" s="4" t="str">
        <f>[1]CPAC_1085_Quant_2!$AA17</f>
        <v>BLQ</v>
      </c>
      <c r="L13" s="4">
        <v>1014.5715371957353</v>
      </c>
      <c r="M13" s="2" t="s">
        <v>8</v>
      </c>
      <c r="N13" s="2" t="s">
        <v>8</v>
      </c>
      <c r="O13" s="4">
        <f>[1]CPAC_1085_Quant_2!$AL17</f>
        <v>0.33507557433758095</v>
      </c>
      <c r="P13" s="4">
        <v>14.204573366309337</v>
      </c>
      <c r="S13" s="9" t="s">
        <v>8</v>
      </c>
      <c r="T13" s="9">
        <v>0</v>
      </c>
      <c r="U13" s="6">
        <v>0</v>
      </c>
      <c r="V13" s="7">
        <v>9.4339622641509435E-4</v>
      </c>
      <c r="W13" s="9">
        <v>0</v>
      </c>
      <c r="X13" s="10">
        <f t="shared" si="1"/>
        <v>4.716981132075472E-2</v>
      </c>
      <c r="Y13" s="8" t="s">
        <v>8</v>
      </c>
      <c r="Z13" s="8" t="s">
        <v>8</v>
      </c>
    </row>
    <row r="14" spans="1:28" x14ac:dyDescent="0.35">
      <c r="A14" s="1"/>
      <c r="B14" s="2" t="s">
        <v>5</v>
      </c>
      <c r="C14" s="2" t="s">
        <v>5</v>
      </c>
      <c r="D14" s="2" t="s">
        <v>5</v>
      </c>
      <c r="E14" s="2" t="s">
        <v>8</v>
      </c>
      <c r="F14" s="2" t="s">
        <v>8</v>
      </c>
      <c r="G14" s="22">
        <f>[1]CPAC_1085_Quant_2!$Q18</f>
        <v>4.8542729972403643E-2</v>
      </c>
      <c r="H14" s="4">
        <v>57.050485550218802</v>
      </c>
      <c r="I14" s="4">
        <f>[2]CPAC_1085_Quant_2_Updated!$U18</f>
        <v>2.8586895224465967</v>
      </c>
      <c r="J14" s="4">
        <v>8731.8063702269046</v>
      </c>
      <c r="K14" s="4">
        <f>[1]CPAC_1085_Quant_2!$AA18</f>
        <v>313.30245499158491</v>
      </c>
      <c r="L14" s="4">
        <v>776.68968186032805</v>
      </c>
      <c r="M14" s="2" t="s">
        <v>8</v>
      </c>
      <c r="N14" s="2" t="s">
        <v>8</v>
      </c>
      <c r="O14" s="2" t="s">
        <v>8</v>
      </c>
      <c r="P14" s="2" t="s">
        <v>8</v>
      </c>
      <c r="S14" s="9">
        <v>0.16037735849056603</v>
      </c>
      <c r="T14" s="9">
        <v>5.0188679245283023E-2</v>
      </c>
      <c r="U14" s="8" t="s">
        <v>8</v>
      </c>
      <c r="V14" s="7">
        <v>9.4339622641509435E-4</v>
      </c>
      <c r="W14" s="9">
        <v>1.2547169811320755</v>
      </c>
      <c r="X14" s="10">
        <f t="shared" si="1"/>
        <v>4.716981132075472E-2</v>
      </c>
      <c r="Y14" s="8" t="s">
        <v>8</v>
      </c>
      <c r="Z14" s="8" t="s">
        <v>8</v>
      </c>
    </row>
    <row r="15" spans="1:28" x14ac:dyDescent="0.35">
      <c r="A15" s="1"/>
      <c r="B15" s="2" t="s">
        <v>5</v>
      </c>
      <c r="C15" s="2" t="s">
        <v>5</v>
      </c>
      <c r="D15" s="2" t="s">
        <v>5</v>
      </c>
      <c r="E15" s="2" t="s">
        <v>8</v>
      </c>
      <c r="F15" s="2" t="s">
        <v>8</v>
      </c>
      <c r="G15" s="22" t="str">
        <f>[1]CPAC_1085_Quant_2!$Q19</f>
        <v>BLQ</v>
      </c>
      <c r="H15" s="4">
        <v>42.102531973085341</v>
      </c>
      <c r="I15" s="4">
        <f>[2]CPAC_1085_Quant_2_Updated!$U19</f>
        <v>3.3039661672191034</v>
      </c>
      <c r="J15" s="4">
        <v>1816.7188389992414</v>
      </c>
      <c r="K15" s="4">
        <f>[1]CPAC_1085_Quant_2!$AA19</f>
        <v>223.4253883075196</v>
      </c>
      <c r="L15" s="4">
        <v>1014.5715371957353</v>
      </c>
      <c r="M15" s="2" t="s">
        <v>8</v>
      </c>
      <c r="N15" s="2" t="s">
        <v>8</v>
      </c>
      <c r="O15" s="2" t="s">
        <v>8</v>
      </c>
      <c r="P15" s="2" t="s">
        <v>8</v>
      </c>
      <c r="S15" s="9">
        <v>0.13584905660377358</v>
      </c>
      <c r="T15" s="9">
        <v>4.660377358490566E-2</v>
      </c>
      <c r="U15" s="8" t="s">
        <v>8</v>
      </c>
      <c r="V15" s="7">
        <v>9.4339622641509435E-4</v>
      </c>
      <c r="W15" s="9">
        <v>1.5</v>
      </c>
      <c r="X15" s="10">
        <f t="shared" si="1"/>
        <v>4.716981132075472E-2</v>
      </c>
      <c r="Y15" s="8" t="s">
        <v>8</v>
      </c>
      <c r="Z15" s="8" t="s">
        <v>8</v>
      </c>
    </row>
    <row r="16" spans="1:28" x14ac:dyDescent="0.35">
      <c r="A16" s="1"/>
      <c r="B16" s="2" t="s">
        <v>5</v>
      </c>
      <c r="C16" s="2" t="s">
        <v>5</v>
      </c>
      <c r="D16" s="2" t="s">
        <v>5</v>
      </c>
      <c r="E16" s="2" t="s">
        <v>8</v>
      </c>
      <c r="F16" s="2" t="s">
        <v>8</v>
      </c>
      <c r="G16" s="22" t="str">
        <f>[1]CPAC_1085_Quant_2!$Q20</f>
        <v>BLQ</v>
      </c>
      <c r="H16" s="4">
        <v>42.102531973085341</v>
      </c>
      <c r="I16" s="4">
        <f>[2]CPAC_1085_Quant_2_Updated!$U20</f>
        <v>4.7750938172376127</v>
      </c>
      <c r="J16" s="4">
        <v>1816.7188389992414</v>
      </c>
      <c r="K16" s="4">
        <f>[1]CPAC_1085_Quant_2!$AA20</f>
        <v>909.82832470000346</v>
      </c>
      <c r="L16" s="4">
        <v>1014.5715371957353</v>
      </c>
      <c r="M16" s="2" t="s">
        <v>8</v>
      </c>
      <c r="N16" s="2" t="s">
        <v>8</v>
      </c>
      <c r="O16" s="2" t="s">
        <v>8</v>
      </c>
      <c r="P16" s="2" t="s">
        <v>8</v>
      </c>
      <c r="S16" s="9">
        <v>0.32547169811320753</v>
      </c>
      <c r="T16" s="9">
        <v>0.10188679245283018</v>
      </c>
      <c r="U16" s="8" t="s">
        <v>8</v>
      </c>
      <c r="V16" s="7">
        <v>9.4339622641509435E-4</v>
      </c>
      <c r="W16" s="9">
        <v>2.7641509433962264</v>
      </c>
      <c r="X16" s="10">
        <f t="shared" si="1"/>
        <v>4.716981132075472E-2</v>
      </c>
      <c r="Y16" s="8" t="s">
        <v>8</v>
      </c>
      <c r="Z16" s="8" t="s">
        <v>8</v>
      </c>
    </row>
    <row r="17" spans="1:26" x14ac:dyDescent="0.35">
      <c r="A17" s="1"/>
      <c r="B17" s="2" t="s">
        <v>5</v>
      </c>
      <c r="C17" s="2" t="s">
        <v>5</v>
      </c>
      <c r="D17" s="2" t="s">
        <v>5</v>
      </c>
      <c r="E17" s="2" t="s">
        <v>8</v>
      </c>
      <c r="F17" s="2" t="s">
        <v>8</v>
      </c>
      <c r="G17" s="22">
        <f>[1]CPAC_1085_Quant_2!$Q21</f>
        <v>1.7917615209877249</v>
      </c>
      <c r="H17" s="4">
        <v>42.102531973085341</v>
      </c>
      <c r="I17" s="4">
        <f>[2]CPAC_1085_Quant_2_Updated!$U21</f>
        <v>7.818269816414003</v>
      </c>
      <c r="J17" s="4">
        <v>1816.7188389992414</v>
      </c>
      <c r="K17" s="4">
        <f>[1]CPAC_1085_Quant_2!$AA21</f>
        <v>1133.4650149475715</v>
      </c>
      <c r="L17" s="4">
        <v>1014.5715371957353</v>
      </c>
      <c r="M17" s="2" t="s">
        <v>8</v>
      </c>
      <c r="N17" s="2" t="s">
        <v>8</v>
      </c>
      <c r="O17" s="2" t="s">
        <v>8</v>
      </c>
      <c r="P17" s="2" t="s">
        <v>8</v>
      </c>
      <c r="S17" s="9">
        <v>0.56698113207547163</v>
      </c>
      <c r="T17" s="9">
        <v>0.17924528301886791</v>
      </c>
      <c r="U17" s="8" t="s">
        <v>8</v>
      </c>
      <c r="V17" s="7">
        <v>9.4339622641509435E-4</v>
      </c>
      <c r="W17" s="9">
        <v>3.4056603773584904</v>
      </c>
      <c r="X17" s="10">
        <f t="shared" si="1"/>
        <v>4.716981132075472E-2</v>
      </c>
      <c r="Y17" s="8" t="s">
        <v>8</v>
      </c>
      <c r="Z17" s="8" t="s">
        <v>8</v>
      </c>
    </row>
    <row r="18" spans="1:26" x14ac:dyDescent="0.35">
      <c r="A18" s="1"/>
      <c r="B18" s="2" t="s">
        <v>5</v>
      </c>
      <c r="C18" s="2" t="s">
        <v>5</v>
      </c>
      <c r="D18" s="2" t="s">
        <v>5</v>
      </c>
      <c r="E18" s="2" t="s">
        <v>8</v>
      </c>
      <c r="F18" s="2" t="s">
        <v>8</v>
      </c>
      <c r="G18" s="22">
        <f>[1]CPAC_1085_Quant_2!$Q22</f>
        <v>1.8056508989238593E-2</v>
      </c>
      <c r="H18" s="4">
        <v>42.102531973085341</v>
      </c>
      <c r="I18" s="4">
        <f>[2]CPAC_1085_Quant_2_Updated!$U22</f>
        <v>1.6861149362826386</v>
      </c>
      <c r="J18" s="4">
        <v>1816.7188389992414</v>
      </c>
      <c r="K18" s="4">
        <f>[1]CPAC_1085_Quant_2!$AA22</f>
        <v>470.20635337306908</v>
      </c>
      <c r="L18" s="4">
        <v>1014.5715371957353</v>
      </c>
      <c r="M18" s="2" t="s">
        <v>8</v>
      </c>
      <c r="N18" s="2" t="s">
        <v>8</v>
      </c>
      <c r="O18" s="2" t="s">
        <v>8</v>
      </c>
      <c r="P18" s="2" t="s">
        <v>8</v>
      </c>
      <c r="S18" s="9">
        <v>0.32641509433962268</v>
      </c>
      <c r="T18" s="9">
        <v>0.10754716981132076</v>
      </c>
      <c r="U18" s="8" t="s">
        <v>8</v>
      </c>
      <c r="V18" s="7">
        <v>9.4339622641509435E-4</v>
      </c>
      <c r="W18" s="9">
        <v>2.7452830188679247</v>
      </c>
      <c r="X18" s="10">
        <f t="shared" si="1"/>
        <v>4.716981132075472E-2</v>
      </c>
      <c r="Y18" s="8" t="s">
        <v>8</v>
      </c>
      <c r="Z18" s="8" t="s">
        <v>8</v>
      </c>
    </row>
    <row r="19" spans="1:26" x14ac:dyDescent="0.35">
      <c r="A19" s="1"/>
      <c r="B19" s="2" t="s">
        <v>5</v>
      </c>
      <c r="C19" s="2" t="s">
        <v>5</v>
      </c>
      <c r="D19" s="2" t="s">
        <v>5</v>
      </c>
      <c r="E19" s="2" t="s">
        <v>8</v>
      </c>
      <c r="F19" s="2" t="s">
        <v>8</v>
      </c>
      <c r="G19" s="22" t="str">
        <f>[1]CPAC_1085_Quant_2!$Q23</f>
        <v>BLQ</v>
      </c>
      <c r="H19" s="4">
        <v>42.102531973085341</v>
      </c>
      <c r="I19" s="4">
        <f>[2]CPAC_1085_Quant_2_Updated!$U23</f>
        <v>3.9351218923815914</v>
      </c>
      <c r="J19" s="4">
        <v>1816.7188389992414</v>
      </c>
      <c r="K19" s="4">
        <f>[1]CPAC_1085_Quant_2!$AA23</f>
        <v>376.95145443446955</v>
      </c>
      <c r="L19" s="4">
        <v>1014.5715371957353</v>
      </c>
      <c r="M19" s="2" t="s">
        <v>8</v>
      </c>
      <c r="N19" s="2" t="s">
        <v>8</v>
      </c>
      <c r="O19" s="2" t="s">
        <v>8</v>
      </c>
      <c r="P19" s="2" t="s">
        <v>8</v>
      </c>
      <c r="S19" s="9">
        <v>0.18962264150943398</v>
      </c>
      <c r="T19" s="9">
        <v>0.10283018867924527</v>
      </c>
      <c r="U19" s="8" t="s">
        <v>8</v>
      </c>
      <c r="V19" s="7">
        <v>9.4339622641509435E-4</v>
      </c>
      <c r="W19" s="9">
        <v>2</v>
      </c>
      <c r="X19" s="10">
        <f t="shared" si="1"/>
        <v>4.716981132075472E-2</v>
      </c>
      <c r="Y19" s="8" t="s">
        <v>8</v>
      </c>
      <c r="Z19" s="8" t="s">
        <v>8</v>
      </c>
    </row>
    <row r="20" spans="1:26" x14ac:dyDescent="0.35">
      <c r="A20" s="1"/>
      <c r="B20" s="2" t="s">
        <v>5</v>
      </c>
      <c r="C20" s="2" t="s">
        <v>5</v>
      </c>
      <c r="D20" s="2" t="s">
        <v>5</v>
      </c>
      <c r="E20" s="2" t="s">
        <v>8</v>
      </c>
      <c r="F20" s="2" t="s">
        <v>8</v>
      </c>
      <c r="G20" s="22" t="str">
        <f>[1]CPAC_1085_Quant_2!$Q24</f>
        <v>BLQ</v>
      </c>
      <c r="H20" s="4">
        <v>42.102531973085341</v>
      </c>
      <c r="I20" s="4">
        <f>[2]CPAC_1085_Quant_2_Updated!$U24</f>
        <v>4.353507037328157</v>
      </c>
      <c r="J20" s="4">
        <v>1816.7188389992414</v>
      </c>
      <c r="K20" s="4">
        <f>[1]CPAC_1085_Quant_2!$AA24</f>
        <v>768.60202930948708</v>
      </c>
      <c r="L20" s="4">
        <v>1014.5715371957353</v>
      </c>
      <c r="M20" s="2" t="s">
        <v>8</v>
      </c>
      <c r="N20" s="2" t="s">
        <v>8</v>
      </c>
      <c r="O20" s="2" t="s">
        <v>8</v>
      </c>
      <c r="P20" s="2" t="s">
        <v>8</v>
      </c>
      <c r="S20" s="9">
        <v>0.18867924528301888</v>
      </c>
      <c r="T20" s="9">
        <v>7.9150943396226414E-2</v>
      </c>
      <c r="U20" s="8" t="s">
        <v>8</v>
      </c>
      <c r="V20" s="7">
        <v>9.4339622641509435E-4</v>
      </c>
      <c r="W20" s="9">
        <v>3.1981132075471699</v>
      </c>
      <c r="X20" s="10">
        <f t="shared" si="1"/>
        <v>4.716981132075472E-2</v>
      </c>
      <c r="Y20" s="8" t="s">
        <v>8</v>
      </c>
      <c r="Z20" s="8" t="s">
        <v>8</v>
      </c>
    </row>
    <row r="21" spans="1:26" x14ac:dyDescent="0.35">
      <c r="A21" s="1"/>
      <c r="B21" s="2" t="s">
        <v>5</v>
      </c>
      <c r="C21" s="2" t="s">
        <v>5</v>
      </c>
      <c r="D21" s="2" t="s">
        <v>5</v>
      </c>
      <c r="E21" s="2" t="s">
        <v>8</v>
      </c>
      <c r="F21" s="2" t="s">
        <v>8</v>
      </c>
      <c r="G21" s="22">
        <f>[1]CPAC_1085_Quant_2!$Q25</f>
        <v>0.38743299210479809</v>
      </c>
      <c r="H21" s="4">
        <v>42.102531973085341</v>
      </c>
      <c r="I21" s="4">
        <f>[2]CPAC_1085_Quant_2_Updated!$U25</f>
        <v>13.178705572791872</v>
      </c>
      <c r="J21" s="4">
        <v>1816.7188389992414</v>
      </c>
      <c r="K21" s="4">
        <f>[1]CPAC_1085_Quant_2!$AA25</f>
        <v>512.27632570918718</v>
      </c>
      <c r="L21" s="4">
        <v>1014.5715371957353</v>
      </c>
      <c r="M21" s="2" t="s">
        <v>8</v>
      </c>
      <c r="N21" s="2" t="s">
        <v>8</v>
      </c>
      <c r="O21" s="2" t="s">
        <v>8</v>
      </c>
      <c r="P21" s="2" t="s">
        <v>8</v>
      </c>
      <c r="S21" s="9">
        <v>0.24905660377358491</v>
      </c>
      <c r="T21" s="9">
        <v>0.10094339622641509</v>
      </c>
      <c r="U21" s="8" t="s">
        <v>8</v>
      </c>
      <c r="V21" s="7">
        <v>9.4339622641509435E-4</v>
      </c>
      <c r="W21" s="9">
        <v>2.424528301886792</v>
      </c>
      <c r="X21" s="10">
        <f t="shared" si="1"/>
        <v>4.716981132075472E-2</v>
      </c>
      <c r="Y21" s="8" t="s">
        <v>8</v>
      </c>
      <c r="Z21" s="8" t="s">
        <v>8</v>
      </c>
    </row>
    <row r="23" spans="1:26" x14ac:dyDescent="0.35">
      <c r="E23" s="36" t="s">
        <v>33</v>
      </c>
      <c r="I23" s="34">
        <f>PEARSON(I4:I21,T4:T21)</f>
        <v>0.56370233381468238</v>
      </c>
      <c r="J23" s="35"/>
      <c r="K23" s="34">
        <f>PEARSON(K4:K21,W4:W21)</f>
        <v>0.68881379368347984</v>
      </c>
      <c r="S23" s="23"/>
      <c r="T23" s="23"/>
      <c r="U23" s="23"/>
      <c r="V23" s="23"/>
      <c r="W23" s="23"/>
      <c r="X23" s="23"/>
      <c r="Y23" s="23"/>
      <c r="Z23" s="23"/>
    </row>
    <row r="24" spans="1:26" x14ac:dyDescent="0.35">
      <c r="M24" s="25"/>
      <c r="S24" s="23"/>
      <c r="T24" s="23"/>
      <c r="U24" s="23"/>
      <c r="V24" s="23"/>
      <c r="W24" s="23"/>
      <c r="X24" s="23"/>
      <c r="Y24" s="23"/>
      <c r="Z24" s="23"/>
    </row>
    <row r="25" spans="1:26" x14ac:dyDescent="0.35">
      <c r="S25" s="23"/>
      <c r="T25" s="23"/>
      <c r="U25" s="23"/>
      <c r="V25" s="23"/>
      <c r="W25" s="23"/>
      <c r="X25" s="23"/>
      <c r="Y25" s="23"/>
      <c r="Z25" s="23"/>
    </row>
    <row r="26" spans="1:26" x14ac:dyDescent="0.35">
      <c r="S26" s="23"/>
      <c r="T26" s="23"/>
      <c r="U26" s="23"/>
      <c r="V26" s="23"/>
      <c r="W26" s="23"/>
      <c r="X26" s="23"/>
      <c r="Y26" s="23"/>
      <c r="Z26" s="23"/>
    </row>
    <row r="27" spans="1:26" x14ac:dyDescent="0.35">
      <c r="S27" s="23"/>
      <c r="T27" s="23"/>
      <c r="U27" s="23"/>
      <c r="V27" s="23"/>
      <c r="W27" s="23"/>
      <c r="X27" s="23"/>
      <c r="Y27" s="23"/>
      <c r="Z27" s="23"/>
    </row>
    <row r="28" spans="1:26" x14ac:dyDescent="0.35">
      <c r="S28" s="23"/>
      <c r="T28" s="23"/>
      <c r="U28" s="23"/>
      <c r="V28" s="23"/>
      <c r="W28" s="23"/>
      <c r="X28" s="23"/>
      <c r="Y28" s="23"/>
      <c r="Z28" s="23"/>
    </row>
    <row r="29" spans="1:26" x14ac:dyDescent="0.35">
      <c r="S29" s="23"/>
      <c r="T29" s="23"/>
      <c r="U29" s="23"/>
      <c r="V29" s="23"/>
      <c r="W29" s="23"/>
      <c r="X29" s="23"/>
      <c r="Y29" s="23"/>
      <c r="Z29" s="23"/>
    </row>
    <row r="30" spans="1:26" x14ac:dyDescent="0.35">
      <c r="S30" s="23"/>
      <c r="T30" s="23"/>
      <c r="U30" s="23"/>
      <c r="V30" s="23"/>
      <c r="W30" s="23"/>
      <c r="X30" s="23"/>
      <c r="Y30" s="23"/>
      <c r="Z30" s="23"/>
    </row>
    <row r="31" spans="1:26" x14ac:dyDescent="0.35">
      <c r="S31" s="23"/>
      <c r="T31" s="23"/>
      <c r="U31" s="23"/>
      <c r="V31" s="23"/>
      <c r="W31" s="23"/>
      <c r="X31" s="23"/>
      <c r="Y31" s="23"/>
      <c r="Z31" s="23"/>
    </row>
    <row r="32" spans="1:26" x14ac:dyDescent="0.35">
      <c r="S32" s="23"/>
      <c r="T32" s="23"/>
      <c r="U32" s="23"/>
      <c r="V32" s="23"/>
      <c r="W32" s="23"/>
      <c r="X32" s="23"/>
      <c r="Y32" s="23"/>
      <c r="Z32" s="23"/>
    </row>
    <row r="33" spans="19:26" x14ac:dyDescent="0.35">
      <c r="S33" s="23"/>
      <c r="T33" s="23"/>
      <c r="U33" s="23"/>
      <c r="V33" s="23"/>
      <c r="W33" s="23"/>
      <c r="X33" s="23"/>
      <c r="Y33" s="23"/>
      <c r="Z33" s="23"/>
    </row>
    <row r="34" spans="19:26" x14ac:dyDescent="0.35">
      <c r="S34" s="23"/>
      <c r="T34" s="23"/>
      <c r="U34" s="23"/>
      <c r="V34" s="23"/>
      <c r="W34" s="23"/>
      <c r="X34" s="23"/>
      <c r="Y34" s="23"/>
      <c r="Z34" s="23"/>
    </row>
    <row r="35" spans="19:26" x14ac:dyDescent="0.35">
      <c r="S35" s="23"/>
      <c r="T35" s="23"/>
      <c r="U35" s="23"/>
      <c r="V35" s="23"/>
      <c r="W35" s="23"/>
      <c r="X35" s="23"/>
      <c r="Y35" s="23"/>
      <c r="Z35" s="23"/>
    </row>
    <row r="36" spans="19:26" x14ac:dyDescent="0.35">
      <c r="S36" s="23"/>
      <c r="T36" s="23"/>
      <c r="U36" s="23"/>
      <c r="V36" s="23"/>
      <c r="W36" s="23"/>
      <c r="X36" s="23"/>
      <c r="Y36" s="23"/>
      <c r="Z36" s="23"/>
    </row>
    <row r="37" spans="19:26" x14ac:dyDescent="0.35">
      <c r="S37" s="23"/>
      <c r="T37" s="23"/>
      <c r="U37" s="23"/>
      <c r="V37" s="23"/>
      <c r="W37" s="23"/>
      <c r="X37" s="23"/>
      <c r="Y37" s="23"/>
      <c r="Z37" s="23"/>
    </row>
    <row r="38" spans="19:26" x14ac:dyDescent="0.35">
      <c r="S38" s="23"/>
      <c r="T38" s="23"/>
      <c r="U38" s="23"/>
      <c r="V38" s="23"/>
      <c r="W38" s="23"/>
      <c r="X38" s="23"/>
      <c r="Y38" s="23"/>
      <c r="Z38" s="23"/>
    </row>
    <row r="39" spans="19:26" x14ac:dyDescent="0.35">
      <c r="S39" s="23"/>
      <c r="T39" s="23"/>
      <c r="U39" s="23"/>
      <c r="V39" s="23"/>
      <c r="W39" s="23"/>
      <c r="X39" s="23"/>
      <c r="Y39" s="23"/>
      <c r="Z39" s="23"/>
    </row>
    <row r="40" spans="19:26" x14ac:dyDescent="0.35">
      <c r="S40" s="23"/>
      <c r="T40" s="23"/>
      <c r="U40" s="23"/>
      <c r="V40" s="23"/>
      <c r="W40" s="23"/>
      <c r="X40" s="23"/>
      <c r="Y40" s="23"/>
      <c r="Z40" s="23"/>
    </row>
    <row r="41" spans="19:26" x14ac:dyDescent="0.35">
      <c r="S41" s="23"/>
      <c r="T41" s="23"/>
      <c r="U41" s="23"/>
      <c r="V41" s="23"/>
      <c r="W41" s="23"/>
      <c r="X41" s="23"/>
      <c r="Y41" s="23"/>
      <c r="Z41" s="23"/>
    </row>
    <row r="42" spans="19:26" x14ac:dyDescent="0.35">
      <c r="S42" s="23"/>
      <c r="T42" s="23"/>
      <c r="U42" s="23"/>
      <c r="V42" s="23"/>
      <c r="W42" s="23"/>
      <c r="X42" s="23"/>
      <c r="Y42" s="23"/>
      <c r="Z42" s="23"/>
    </row>
  </sheetData>
  <mergeCells count="8">
    <mergeCell ref="O2:P2"/>
    <mergeCell ref="G1:P1"/>
    <mergeCell ref="S1:Z1"/>
    <mergeCell ref="B1:F1"/>
    <mergeCell ref="G2:H2"/>
    <mergeCell ref="I2:J2"/>
    <mergeCell ref="K2:L2"/>
    <mergeCell ref="M2:N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4F0AE-0C2B-4B53-8506-4CF4879A79DA}">
  <dimension ref="A3:AB44"/>
  <sheetViews>
    <sheetView zoomScale="55" zoomScaleNormal="55" workbookViewId="0">
      <selection activeCell="O5" sqref="O5:O22"/>
    </sheetView>
  </sheetViews>
  <sheetFormatPr defaultColWidth="12.453125" defaultRowHeight="15.5" x14ac:dyDescent="0.35"/>
  <cols>
    <col min="1" max="1" width="12.453125" style="41"/>
    <col min="2" max="2" width="12.81640625" style="41" bestFit="1" customWidth="1"/>
    <col min="3" max="3" width="24.6328125" style="41" bestFit="1" customWidth="1"/>
    <col min="4" max="4" width="12.453125" style="41"/>
    <col min="5" max="5" width="13" style="41" bestFit="1" customWidth="1"/>
    <col min="6" max="6" width="13" style="77" customWidth="1"/>
    <col min="7" max="7" width="14.81640625" style="77" bestFit="1" customWidth="1"/>
    <col min="8" max="8" width="14.1796875" style="41" customWidth="1"/>
    <col min="9" max="9" width="28.6328125" style="79" customWidth="1"/>
    <col min="10" max="10" width="12.453125" style="41"/>
    <col min="11" max="11" width="22.36328125" style="41" customWidth="1"/>
    <col min="12" max="12" width="18.90625" style="41" customWidth="1"/>
    <col min="13" max="14" width="12.453125" style="41"/>
    <col min="15" max="15" width="17.36328125" style="41" customWidth="1"/>
    <col min="16" max="27" width="12.453125" style="41"/>
    <col min="28" max="28" width="38.08984375" style="41" bestFit="1" customWidth="1"/>
    <col min="29" max="16384" width="12.453125" style="41"/>
  </cols>
  <sheetData>
    <row r="3" spans="1:28" ht="16" thickBot="1" x14ac:dyDescent="0.4">
      <c r="A3" s="97" t="s">
        <v>34</v>
      </c>
      <c r="B3" s="97"/>
      <c r="C3" s="98"/>
      <c r="D3" s="99" t="s">
        <v>35</v>
      </c>
      <c r="E3" s="99"/>
      <c r="F3" s="37" t="s">
        <v>36</v>
      </c>
      <c r="G3" s="38" t="s">
        <v>37</v>
      </c>
      <c r="H3" s="39" t="s">
        <v>38</v>
      </c>
      <c r="I3" s="40" t="s">
        <v>39</v>
      </c>
      <c r="K3" s="77" t="s">
        <v>56</v>
      </c>
      <c r="P3" s="100" t="s">
        <v>0</v>
      </c>
      <c r="Q3" s="100"/>
      <c r="R3" s="100"/>
      <c r="S3" s="100" t="s">
        <v>1</v>
      </c>
      <c r="T3" s="100"/>
      <c r="U3" s="100"/>
      <c r="V3" s="100" t="s">
        <v>2</v>
      </c>
      <c r="W3" s="100"/>
      <c r="X3" s="100"/>
      <c r="Y3" s="100" t="s">
        <v>4</v>
      </c>
      <c r="Z3" s="100"/>
      <c r="AA3" s="100"/>
      <c r="AB3" s="41" t="s">
        <v>63</v>
      </c>
    </row>
    <row r="4" spans="1:28" x14ac:dyDescent="0.35">
      <c r="A4" s="42" t="s">
        <v>40</v>
      </c>
      <c r="B4" s="42" t="s">
        <v>41</v>
      </c>
      <c r="C4" s="43" t="s">
        <v>42</v>
      </c>
      <c r="D4" s="44" t="s">
        <v>43</v>
      </c>
      <c r="E4" s="45" t="s">
        <v>44</v>
      </c>
      <c r="F4" s="46"/>
      <c r="G4" s="47"/>
      <c r="H4" s="48"/>
      <c r="I4" s="49"/>
      <c r="K4" s="41" t="s">
        <v>57</v>
      </c>
      <c r="L4" s="41" t="s">
        <v>58</v>
      </c>
      <c r="M4" s="41" t="s">
        <v>65</v>
      </c>
      <c r="P4" s="95" t="s">
        <v>62</v>
      </c>
      <c r="Q4" s="96"/>
      <c r="R4" s="83" t="s">
        <v>59</v>
      </c>
      <c r="S4" s="95" t="s">
        <v>62</v>
      </c>
      <c r="T4" s="96"/>
      <c r="U4" s="83" t="s">
        <v>59</v>
      </c>
      <c r="V4" s="95" t="s">
        <v>62</v>
      </c>
      <c r="W4" s="96"/>
      <c r="X4" s="83" t="s">
        <v>59</v>
      </c>
      <c r="Y4" s="95" t="s">
        <v>62</v>
      </c>
      <c r="Z4" s="96"/>
      <c r="AA4" s="83" t="s">
        <v>59</v>
      </c>
    </row>
    <row r="5" spans="1:28" x14ac:dyDescent="0.35">
      <c r="A5" s="50"/>
      <c r="B5" s="50"/>
      <c r="C5" s="51"/>
      <c r="D5" s="52" t="s">
        <v>45</v>
      </c>
      <c r="E5" s="53" t="s">
        <v>46</v>
      </c>
      <c r="F5" s="54" t="s">
        <v>47</v>
      </c>
      <c r="G5" s="47" t="s">
        <v>48</v>
      </c>
      <c r="H5" s="48"/>
      <c r="I5" s="49" t="s">
        <v>46</v>
      </c>
      <c r="K5" s="50">
        <v>1</v>
      </c>
      <c r="L5" s="50">
        <v>1</v>
      </c>
      <c r="M5" s="50">
        <v>0</v>
      </c>
      <c r="P5" s="84" t="str">
        <f>'MALDESI Heme-corrected Summary'!G10</f>
        <v>BLQ</v>
      </c>
      <c r="Q5" s="50">
        <f t="shared" ref="Q5:Q22" si="0">IF(ISNUMBER(P5),P5,0)</f>
        <v>0</v>
      </c>
      <c r="R5" s="85">
        <f t="shared" ref="R5:R22" si="1">RANK(Q5,$Q$5:$Q$22,0)</f>
        <v>10</v>
      </c>
      <c r="S5" s="84">
        <f>'MALDESI Heme-corrected Summary'!I10</f>
        <v>13.556883433871779</v>
      </c>
      <c r="T5" s="50">
        <f>IF(ISNUMBER(S5),S5,0)</f>
        <v>13.556883433871779</v>
      </c>
      <c r="U5" s="85">
        <f t="shared" ref="U5:U22" si="2">RANK(S5,$S$5:$S$22,0)</f>
        <v>1</v>
      </c>
      <c r="V5" s="84" t="str">
        <f>'MALDESI Heme-corrected Summary'!K10</f>
        <v>NR</v>
      </c>
      <c r="W5" s="50">
        <f>IF(ISNUMBER(V5),V5,0)</f>
        <v>0</v>
      </c>
      <c r="X5" s="85">
        <f t="shared" ref="X5:X22" si="3">RANK(W5,$W$5:$W$22,0)</f>
        <v>17</v>
      </c>
      <c r="Y5" s="84">
        <f>[1]CPAC_1085_Quant_2!$AL$14</f>
        <v>2.4484051709700045</v>
      </c>
      <c r="Z5" s="50">
        <f>IF(ISNUMBER(Y5),Y5,0)</f>
        <v>2.4484051709700045</v>
      </c>
      <c r="AA5" s="85">
        <f>RANK(Z5,$Y$5:$Y$22,0)</f>
        <v>1</v>
      </c>
      <c r="AB5" s="80">
        <f>SUM(U5+X5+AA5)</f>
        <v>19</v>
      </c>
    </row>
    <row r="6" spans="1:28" x14ac:dyDescent="0.35">
      <c r="A6" s="50"/>
      <c r="B6" s="50"/>
      <c r="C6" s="51"/>
      <c r="D6" s="55" t="s">
        <v>49</v>
      </c>
      <c r="E6" s="56" t="s">
        <v>45</v>
      </c>
      <c r="F6" s="37" t="s">
        <v>47</v>
      </c>
      <c r="G6" s="47" t="s">
        <v>49</v>
      </c>
      <c r="H6" s="48" t="s">
        <v>46</v>
      </c>
      <c r="I6" s="49" t="s">
        <v>46</v>
      </c>
      <c r="K6" s="50">
        <v>1</v>
      </c>
      <c r="L6" s="50">
        <v>1</v>
      </c>
      <c r="M6" s="50">
        <v>1</v>
      </c>
      <c r="P6" s="84" t="str">
        <f>'MALDESI Heme-corrected Summary'!G13</f>
        <v>BLQ</v>
      </c>
      <c r="Q6" s="50">
        <f t="shared" si="0"/>
        <v>0</v>
      </c>
      <c r="R6" s="85">
        <f t="shared" si="1"/>
        <v>10</v>
      </c>
      <c r="S6" s="84">
        <f>'MALDESI Heme-corrected Summary'!I13</f>
        <v>2.300959514876646</v>
      </c>
      <c r="T6" s="50">
        <f t="shared" ref="T6:T22" si="4">IF(ISNUMBER(S6),S6,0)</f>
        <v>2.300959514876646</v>
      </c>
      <c r="U6" s="85">
        <f t="shared" si="2"/>
        <v>15</v>
      </c>
      <c r="V6" s="84" t="str">
        <f>'MALDESI Heme-corrected Summary'!K13</f>
        <v>BLQ</v>
      </c>
      <c r="W6" s="50">
        <f t="shared" ref="W6:W22" si="5">IF(ISNUMBER(V6),V6,0)</f>
        <v>0</v>
      </c>
      <c r="X6" s="85">
        <f t="shared" si="3"/>
        <v>17</v>
      </c>
      <c r="Y6" s="84">
        <f>[1]CPAC_1085_Quant_2!$AL$17</f>
        <v>0.33507557433758095</v>
      </c>
      <c r="Z6" s="50">
        <f t="shared" ref="Z6:Z11" si="6">IF(ISNUMBER(Y6),Y6,0)</f>
        <v>0.33507557433758095</v>
      </c>
      <c r="AA6" s="85">
        <f>RANK(Z6,$Y$5:$Y$22,0)</f>
        <v>3</v>
      </c>
      <c r="AB6" s="80">
        <f>SUM(U6+X6+AA6)</f>
        <v>35</v>
      </c>
    </row>
    <row r="7" spans="1:28" x14ac:dyDescent="0.35">
      <c r="A7" s="50"/>
      <c r="B7" s="50"/>
      <c r="C7" s="51"/>
      <c r="D7" s="52" t="s">
        <v>49</v>
      </c>
      <c r="E7" s="57" t="s">
        <v>49</v>
      </c>
      <c r="F7" s="58" t="s">
        <v>49</v>
      </c>
      <c r="G7" s="47" t="s">
        <v>49</v>
      </c>
      <c r="H7" s="48"/>
      <c r="I7" s="49"/>
      <c r="K7" s="50">
        <v>0</v>
      </c>
      <c r="L7" s="50">
        <v>0</v>
      </c>
      <c r="M7" s="50">
        <v>0</v>
      </c>
      <c r="P7" s="84" t="str">
        <f>'MALDESI Heme-corrected Summary'!G8</f>
        <v>BLQ</v>
      </c>
      <c r="Q7" s="50">
        <f t="shared" si="0"/>
        <v>0</v>
      </c>
      <c r="R7" s="85">
        <f t="shared" si="1"/>
        <v>10</v>
      </c>
      <c r="S7" s="84">
        <f>'MALDESI Heme-corrected Summary'!I8</f>
        <v>1.6227965577020775</v>
      </c>
      <c r="T7" s="50">
        <f t="shared" si="4"/>
        <v>1.6227965577020775</v>
      </c>
      <c r="U7" s="85">
        <f t="shared" si="2"/>
        <v>17</v>
      </c>
      <c r="V7" s="84">
        <f>'MALDESI Heme-corrected Summary'!K8</f>
        <v>1956.5189144200056</v>
      </c>
      <c r="W7" s="50">
        <f t="shared" si="5"/>
        <v>1956.5189144200056</v>
      </c>
      <c r="X7" s="85">
        <f t="shared" si="3"/>
        <v>1</v>
      </c>
      <c r="Y7" s="84">
        <f>[1]CPAC_1085_Quant_2!$AL$12</f>
        <v>6.7945965289103585E-2</v>
      </c>
      <c r="Z7" s="50">
        <f t="shared" si="6"/>
        <v>6.7945965289103585E-2</v>
      </c>
      <c r="AA7" s="85">
        <f>RANK(Z7,$Y$5:$Y$22,0)</f>
        <v>4</v>
      </c>
      <c r="AB7" s="80">
        <f>SUM(U7+X7+AA7)</f>
        <v>22</v>
      </c>
    </row>
    <row r="8" spans="1:28" x14ac:dyDescent="0.35">
      <c r="A8" s="50"/>
      <c r="B8" s="50"/>
      <c r="C8" s="51"/>
      <c r="D8" s="52" t="s">
        <v>49</v>
      </c>
      <c r="E8" s="57" t="s">
        <v>49</v>
      </c>
      <c r="F8" s="58" t="s">
        <v>50</v>
      </c>
      <c r="G8" s="47" t="s">
        <v>45</v>
      </c>
      <c r="H8" s="48" t="s">
        <v>46</v>
      </c>
      <c r="I8" s="49" t="s">
        <v>46</v>
      </c>
      <c r="K8" s="50">
        <v>1</v>
      </c>
      <c r="L8" s="50">
        <v>0</v>
      </c>
      <c r="M8" s="50">
        <v>1</v>
      </c>
      <c r="P8" s="84" t="str">
        <f>'MALDESI Heme-corrected Summary'!G16</f>
        <v>BLQ</v>
      </c>
      <c r="Q8" s="50">
        <f t="shared" si="0"/>
        <v>0</v>
      </c>
      <c r="R8" s="85">
        <f t="shared" si="1"/>
        <v>10</v>
      </c>
      <c r="S8" s="84">
        <f>'MALDESI Heme-corrected Summary'!I16</f>
        <v>4.7750938172376127</v>
      </c>
      <c r="T8" s="50">
        <f t="shared" si="4"/>
        <v>4.7750938172376127</v>
      </c>
      <c r="U8" s="85">
        <f t="shared" si="2"/>
        <v>6</v>
      </c>
      <c r="V8" s="84">
        <f>'MALDESI Heme-corrected Summary'!K16</f>
        <v>909.82832470000346</v>
      </c>
      <c r="W8" s="50">
        <f t="shared" si="5"/>
        <v>909.82832470000346</v>
      </c>
      <c r="X8" s="85">
        <f t="shared" si="3"/>
        <v>3</v>
      </c>
      <c r="Y8" s="84" t="s">
        <v>8</v>
      </c>
      <c r="Z8" s="50"/>
      <c r="AA8" s="85"/>
      <c r="AB8" s="80">
        <f>SUM(U8+X8+R8)</f>
        <v>19</v>
      </c>
    </row>
    <row r="9" spans="1:28" x14ac:dyDescent="0.35">
      <c r="A9" s="50"/>
      <c r="B9" s="50"/>
      <c r="C9" s="51"/>
      <c r="D9" s="52" t="s">
        <v>49</v>
      </c>
      <c r="E9" s="57" t="s">
        <v>49</v>
      </c>
      <c r="F9" s="58" t="s">
        <v>50</v>
      </c>
      <c r="G9" s="47" t="s">
        <v>48</v>
      </c>
      <c r="H9" s="48"/>
      <c r="I9" s="49"/>
      <c r="K9" s="50">
        <v>0</v>
      </c>
      <c r="L9" s="50">
        <v>0</v>
      </c>
      <c r="M9" s="50">
        <v>0</v>
      </c>
      <c r="P9" s="84" t="str">
        <f>'MALDESI Heme-corrected Summary'!G20</f>
        <v>BLQ</v>
      </c>
      <c r="Q9" s="50">
        <f t="shared" si="0"/>
        <v>0</v>
      </c>
      <c r="R9" s="85">
        <f t="shared" si="1"/>
        <v>10</v>
      </c>
      <c r="S9" s="84">
        <f>'MALDESI Heme-corrected Summary'!I20</f>
        <v>4.353507037328157</v>
      </c>
      <c r="T9" s="50">
        <f t="shared" si="4"/>
        <v>4.353507037328157</v>
      </c>
      <c r="U9" s="85">
        <f t="shared" si="2"/>
        <v>7</v>
      </c>
      <c r="V9" s="84">
        <f>'MALDESI Heme-corrected Summary'!K20</f>
        <v>768.60202930948708</v>
      </c>
      <c r="W9" s="50">
        <f t="shared" si="5"/>
        <v>768.60202930948708</v>
      </c>
      <c r="X9" s="85">
        <f t="shared" si="3"/>
        <v>4</v>
      </c>
      <c r="Y9" s="84" t="s">
        <v>8</v>
      </c>
      <c r="Z9" s="50"/>
      <c r="AA9" s="85"/>
      <c r="AB9" s="80">
        <f>SUM(U9+X9+R9)</f>
        <v>21</v>
      </c>
    </row>
    <row r="10" spans="1:28" x14ac:dyDescent="0.35">
      <c r="A10" s="50"/>
      <c r="B10" s="50"/>
      <c r="C10" s="51"/>
      <c r="D10" s="55" t="s">
        <v>49</v>
      </c>
      <c r="E10" s="56" t="s">
        <v>45</v>
      </c>
      <c r="F10" s="37" t="s">
        <v>47</v>
      </c>
      <c r="G10" s="47" t="s">
        <v>51</v>
      </c>
      <c r="H10" s="48"/>
      <c r="I10" s="49" t="s">
        <v>46</v>
      </c>
      <c r="K10" s="50">
        <v>1</v>
      </c>
      <c r="L10" s="50">
        <v>1</v>
      </c>
      <c r="M10" s="50">
        <v>0</v>
      </c>
      <c r="P10" s="84" t="str">
        <f>'MALDESI Heme-corrected Summary'!G19</f>
        <v>BLQ</v>
      </c>
      <c r="Q10" s="50">
        <f t="shared" si="0"/>
        <v>0</v>
      </c>
      <c r="R10" s="85">
        <f t="shared" si="1"/>
        <v>10</v>
      </c>
      <c r="S10" s="84">
        <f>'MALDESI Heme-corrected Summary'!I19</f>
        <v>3.9351218923815914</v>
      </c>
      <c r="T10" s="50">
        <f t="shared" si="4"/>
        <v>3.9351218923815914</v>
      </c>
      <c r="U10" s="85">
        <f t="shared" si="2"/>
        <v>8</v>
      </c>
      <c r="V10" s="84">
        <f>'MALDESI Heme-corrected Summary'!K19</f>
        <v>376.95145443446955</v>
      </c>
      <c r="W10" s="50">
        <f t="shared" si="5"/>
        <v>376.95145443446955</v>
      </c>
      <c r="X10" s="85">
        <f t="shared" si="3"/>
        <v>9</v>
      </c>
      <c r="Y10" s="84" t="s">
        <v>8</v>
      </c>
      <c r="Z10" s="50"/>
      <c r="AA10" s="85"/>
      <c r="AB10" s="80">
        <f>SUM(U10+X10+R10)</f>
        <v>27</v>
      </c>
    </row>
    <row r="11" spans="1:28" x14ac:dyDescent="0.35">
      <c r="A11" s="50"/>
      <c r="B11" s="50"/>
      <c r="C11" s="51"/>
      <c r="D11" s="52" t="s">
        <v>45</v>
      </c>
      <c r="E11" s="53" t="s">
        <v>45</v>
      </c>
      <c r="F11" s="54" t="s">
        <v>47</v>
      </c>
      <c r="G11" s="47" t="s">
        <v>49</v>
      </c>
      <c r="H11" s="48" t="s">
        <v>46</v>
      </c>
      <c r="I11" s="49" t="s">
        <v>46</v>
      </c>
      <c r="K11" s="50">
        <v>1</v>
      </c>
      <c r="L11" s="50">
        <v>1</v>
      </c>
      <c r="M11" s="50">
        <v>1</v>
      </c>
      <c r="P11" s="84" t="str">
        <f>'MALDESI Heme-corrected Summary'!G12</f>
        <v>BLQ</v>
      </c>
      <c r="Q11" s="50">
        <f t="shared" si="0"/>
        <v>0</v>
      </c>
      <c r="R11" s="85">
        <f t="shared" si="1"/>
        <v>10</v>
      </c>
      <c r="S11" s="84">
        <f>'MALDESI Heme-corrected Summary'!I12</f>
        <v>3.7810625483711879</v>
      </c>
      <c r="T11" s="50">
        <f t="shared" si="4"/>
        <v>3.7810625483711879</v>
      </c>
      <c r="U11" s="85">
        <f t="shared" si="2"/>
        <v>9</v>
      </c>
      <c r="V11" s="84">
        <f>'MALDESI Heme-corrected Summary'!K12</f>
        <v>247.2845201951726</v>
      </c>
      <c r="W11" s="50">
        <f t="shared" si="5"/>
        <v>247.2845201951726</v>
      </c>
      <c r="X11" s="85">
        <f t="shared" si="3"/>
        <v>12</v>
      </c>
      <c r="Y11" s="84">
        <f>[1]CPAC_1085_Quant_2!$AL$16</f>
        <v>0.45756220797651431</v>
      </c>
      <c r="Z11" s="50">
        <f t="shared" si="6"/>
        <v>0.45756220797651431</v>
      </c>
      <c r="AA11" s="85">
        <f>RANK(Z11,$Y$5:$Y$22,0)</f>
        <v>2</v>
      </c>
      <c r="AB11" s="80">
        <f>SUM(U11+X11+AA11)</f>
        <v>23</v>
      </c>
    </row>
    <row r="12" spans="1:28" x14ac:dyDescent="0.35">
      <c r="A12" s="50"/>
      <c r="B12" s="50"/>
      <c r="C12" s="51"/>
      <c r="D12" s="52" t="s">
        <v>45</v>
      </c>
      <c r="E12" s="57" t="s">
        <v>45</v>
      </c>
      <c r="F12" s="58" t="s">
        <v>47</v>
      </c>
      <c r="G12" s="47" t="s">
        <v>52</v>
      </c>
      <c r="H12" s="48"/>
      <c r="I12" s="49" t="s">
        <v>46</v>
      </c>
      <c r="K12" s="50">
        <v>1</v>
      </c>
      <c r="L12" s="50">
        <v>1</v>
      </c>
      <c r="M12" s="50">
        <v>0</v>
      </c>
      <c r="P12" s="84" t="str">
        <f>'MALDESI Heme-corrected Summary'!G15</f>
        <v>BLQ</v>
      </c>
      <c r="Q12" s="50">
        <f t="shared" si="0"/>
        <v>0</v>
      </c>
      <c r="R12" s="85">
        <f t="shared" si="1"/>
        <v>10</v>
      </c>
      <c r="S12" s="84">
        <f>'MALDESI Heme-corrected Summary'!I15</f>
        <v>3.3039661672191034</v>
      </c>
      <c r="T12" s="50">
        <f t="shared" si="4"/>
        <v>3.3039661672191034</v>
      </c>
      <c r="U12" s="85">
        <f t="shared" si="2"/>
        <v>12</v>
      </c>
      <c r="V12" s="84">
        <f>'MALDESI Heme-corrected Summary'!K15</f>
        <v>223.4253883075196</v>
      </c>
      <c r="W12" s="50">
        <f t="shared" si="5"/>
        <v>223.4253883075196</v>
      </c>
      <c r="X12" s="85">
        <f t="shared" si="3"/>
        <v>13</v>
      </c>
      <c r="Y12" s="84" t="s">
        <v>8</v>
      </c>
      <c r="Z12" s="50"/>
      <c r="AA12" s="85"/>
      <c r="AB12" s="80">
        <f t="shared" ref="AB12:AB22" si="7">SUM(U12+X12+R12)</f>
        <v>35</v>
      </c>
    </row>
    <row r="13" spans="1:28" x14ac:dyDescent="0.35">
      <c r="A13" s="50"/>
      <c r="B13" s="50"/>
      <c r="C13" s="51"/>
      <c r="D13" s="52" t="s">
        <v>45</v>
      </c>
      <c r="E13" s="57" t="s">
        <v>45</v>
      </c>
      <c r="F13" s="58" t="s">
        <v>47</v>
      </c>
      <c r="G13" s="47" t="s">
        <v>52</v>
      </c>
      <c r="H13" s="48" t="s">
        <v>46</v>
      </c>
      <c r="I13" s="49" t="s">
        <v>46</v>
      </c>
      <c r="K13" s="50">
        <v>1</v>
      </c>
      <c r="L13" s="50">
        <v>1</v>
      </c>
      <c r="M13" s="50">
        <v>1</v>
      </c>
      <c r="P13" s="84" t="str">
        <f>'MALDESI Heme-corrected Summary'!G5</f>
        <v>BLQ</v>
      </c>
      <c r="Q13" s="50">
        <f t="shared" si="0"/>
        <v>0</v>
      </c>
      <c r="R13" s="85">
        <f t="shared" si="1"/>
        <v>10</v>
      </c>
      <c r="S13" s="84">
        <f>'MALDESI Heme-corrected Summary'!I5</f>
        <v>0.56549615798828823</v>
      </c>
      <c r="T13" s="50">
        <f t="shared" si="4"/>
        <v>0.56549615798828823</v>
      </c>
      <c r="U13" s="85">
        <f t="shared" si="2"/>
        <v>18</v>
      </c>
      <c r="V13" s="84">
        <f>'MALDESI Heme-corrected Summary'!K5</f>
        <v>134.24650910802075</v>
      </c>
      <c r="W13" s="50">
        <f t="shared" si="5"/>
        <v>134.24650910802075</v>
      </c>
      <c r="X13" s="85">
        <f t="shared" si="3"/>
        <v>15</v>
      </c>
      <c r="Y13" s="84" t="s">
        <v>8</v>
      </c>
      <c r="Z13" s="50"/>
      <c r="AA13" s="85"/>
      <c r="AB13" s="80">
        <f t="shared" si="7"/>
        <v>43</v>
      </c>
    </row>
    <row r="14" spans="1:28" x14ac:dyDescent="0.35">
      <c r="A14" s="50"/>
      <c r="B14" s="50"/>
      <c r="C14" s="51"/>
      <c r="D14" s="55" t="s">
        <v>49</v>
      </c>
      <c r="E14" s="56" t="s">
        <v>49</v>
      </c>
      <c r="F14" s="37" t="s">
        <v>50</v>
      </c>
      <c r="G14" s="47" t="s">
        <v>48</v>
      </c>
      <c r="H14" s="48" t="s">
        <v>46</v>
      </c>
      <c r="I14" s="49" t="s">
        <v>46</v>
      </c>
      <c r="K14" s="50">
        <v>1</v>
      </c>
      <c r="L14" s="50">
        <v>0</v>
      </c>
      <c r="M14" s="50">
        <v>1</v>
      </c>
      <c r="P14" s="86">
        <f>'MALDESI Heme-corrected Summary'!G17</f>
        <v>1.7917615209877249</v>
      </c>
      <c r="Q14" s="82">
        <f t="shared" si="0"/>
        <v>1.7917615209877249</v>
      </c>
      <c r="R14" s="85">
        <f t="shared" si="1"/>
        <v>1</v>
      </c>
      <c r="S14" s="84">
        <f>'MALDESI Heme-corrected Summary'!I17</f>
        <v>7.818269816414003</v>
      </c>
      <c r="T14" s="50">
        <f t="shared" si="4"/>
        <v>7.818269816414003</v>
      </c>
      <c r="U14" s="85">
        <f t="shared" si="2"/>
        <v>4</v>
      </c>
      <c r="V14" s="84">
        <f>'MALDESI Heme-corrected Summary'!K17</f>
        <v>1133.4650149475715</v>
      </c>
      <c r="W14" s="50">
        <f t="shared" si="5"/>
        <v>1133.4650149475715</v>
      </c>
      <c r="X14" s="85">
        <f t="shared" si="3"/>
        <v>2</v>
      </c>
      <c r="Y14" s="84" t="s">
        <v>8</v>
      </c>
      <c r="Z14" s="50"/>
      <c r="AA14" s="85"/>
      <c r="AB14" s="80">
        <f t="shared" si="7"/>
        <v>7</v>
      </c>
    </row>
    <row r="15" spans="1:28" x14ac:dyDescent="0.35">
      <c r="A15" s="50"/>
      <c r="B15" s="50"/>
      <c r="C15" s="51"/>
      <c r="D15" s="52" t="s">
        <v>49</v>
      </c>
      <c r="E15" s="59" t="s">
        <v>49</v>
      </c>
      <c r="F15" s="37" t="s">
        <v>50</v>
      </c>
      <c r="G15" s="47" t="s">
        <v>49</v>
      </c>
      <c r="H15" s="48"/>
      <c r="I15" s="49"/>
      <c r="K15" s="50">
        <v>0</v>
      </c>
      <c r="L15" s="50">
        <v>0</v>
      </c>
      <c r="M15" s="50">
        <v>0</v>
      </c>
      <c r="P15" s="86">
        <f>'MALDESI Heme-corrected Summary'!G6</f>
        <v>1.0115682719864536</v>
      </c>
      <c r="Q15" s="82">
        <f t="shared" si="0"/>
        <v>1.0115682719864536</v>
      </c>
      <c r="R15" s="85">
        <f t="shared" si="1"/>
        <v>2</v>
      </c>
      <c r="S15" s="84">
        <f>'MALDESI Heme-corrected Summary'!I6</f>
        <v>6.2040517707878804</v>
      </c>
      <c r="T15" s="50">
        <f t="shared" si="4"/>
        <v>6.2040517707878804</v>
      </c>
      <c r="U15" s="85">
        <f t="shared" si="2"/>
        <v>5</v>
      </c>
      <c r="V15" s="84">
        <f>'MALDESI Heme-corrected Summary'!K6</f>
        <v>672.33323982048773</v>
      </c>
      <c r="W15" s="50">
        <f t="shared" si="5"/>
        <v>672.33323982048773</v>
      </c>
      <c r="X15" s="85">
        <f t="shared" si="3"/>
        <v>5</v>
      </c>
      <c r="Y15" s="84" t="s">
        <v>8</v>
      </c>
      <c r="Z15" s="50"/>
      <c r="AA15" s="85"/>
      <c r="AB15" s="80">
        <f t="shared" si="7"/>
        <v>12</v>
      </c>
    </row>
    <row r="16" spans="1:28" ht="16" thickBot="1" x14ac:dyDescent="0.4">
      <c r="A16" s="60"/>
      <c r="B16" s="60"/>
      <c r="C16" s="61"/>
      <c r="D16" s="62" t="s">
        <v>49</v>
      </c>
      <c r="E16" s="63" t="s">
        <v>49</v>
      </c>
      <c r="F16" s="64" t="s">
        <v>50</v>
      </c>
      <c r="G16" s="65" t="s">
        <v>48</v>
      </c>
      <c r="H16" s="66" t="s">
        <v>46</v>
      </c>
      <c r="I16" s="67" t="s">
        <v>46</v>
      </c>
      <c r="K16" s="50">
        <v>1</v>
      </c>
      <c r="L16" s="50">
        <v>0</v>
      </c>
      <c r="M16" s="50">
        <v>1</v>
      </c>
      <c r="P16" s="86">
        <f>'MALDESI Heme-corrected Summary'!G21</f>
        <v>0.38743299210479809</v>
      </c>
      <c r="Q16" s="82">
        <f t="shared" si="0"/>
        <v>0.38743299210479809</v>
      </c>
      <c r="R16" s="85">
        <f t="shared" si="1"/>
        <v>3</v>
      </c>
      <c r="S16" s="84">
        <f>'MALDESI Heme-corrected Summary'!I21</f>
        <v>13.178705572791872</v>
      </c>
      <c r="T16" s="50">
        <f t="shared" si="4"/>
        <v>13.178705572791872</v>
      </c>
      <c r="U16" s="85">
        <f t="shared" si="2"/>
        <v>2</v>
      </c>
      <c r="V16" s="84">
        <f>'MALDESI Heme-corrected Summary'!K21</f>
        <v>512.27632570918718</v>
      </c>
      <c r="W16" s="50">
        <f t="shared" si="5"/>
        <v>512.27632570918718</v>
      </c>
      <c r="X16" s="85">
        <f t="shared" si="3"/>
        <v>6</v>
      </c>
      <c r="Y16" s="84" t="s">
        <v>8</v>
      </c>
      <c r="Z16" s="50"/>
      <c r="AA16" s="85"/>
      <c r="AB16" s="80">
        <f t="shared" si="7"/>
        <v>11</v>
      </c>
    </row>
    <row r="17" spans="1:28" x14ac:dyDescent="0.35">
      <c r="A17" s="68"/>
      <c r="B17" s="68"/>
      <c r="C17" s="69"/>
      <c r="D17" s="70" t="s">
        <v>49</v>
      </c>
      <c r="E17" s="71" t="s">
        <v>49</v>
      </c>
      <c r="F17" s="72" t="s">
        <v>50</v>
      </c>
      <c r="G17" s="73" t="s">
        <v>49</v>
      </c>
      <c r="H17" s="74" t="s">
        <v>46</v>
      </c>
      <c r="I17" s="75" t="s">
        <v>46</v>
      </c>
      <c r="K17" s="50">
        <v>1</v>
      </c>
      <c r="L17" s="50">
        <v>0</v>
      </c>
      <c r="M17" s="50">
        <v>1</v>
      </c>
      <c r="P17" s="86">
        <f>'MALDESI Heme-corrected Summary'!G7</f>
        <v>0.2731862479082135</v>
      </c>
      <c r="Q17" s="82">
        <f t="shared" si="0"/>
        <v>0.2731862479082135</v>
      </c>
      <c r="R17" s="85">
        <f t="shared" si="1"/>
        <v>4</v>
      </c>
      <c r="S17" s="84">
        <f>'MALDESI Heme-corrected Summary'!I7</f>
        <v>8.6504904419321207</v>
      </c>
      <c r="T17" s="50">
        <f t="shared" si="4"/>
        <v>8.6504904419321207</v>
      </c>
      <c r="U17" s="85">
        <f t="shared" si="2"/>
        <v>3</v>
      </c>
      <c r="V17" s="84">
        <f>'MALDESI Heme-corrected Summary'!K7</f>
        <v>162.65243717545604</v>
      </c>
      <c r="W17" s="50">
        <f t="shared" si="5"/>
        <v>162.65243717545604</v>
      </c>
      <c r="X17" s="85">
        <f t="shared" si="3"/>
        <v>14</v>
      </c>
      <c r="Y17" s="84" t="s">
        <v>8</v>
      </c>
      <c r="Z17" s="50"/>
      <c r="AA17" s="85"/>
      <c r="AB17" s="80">
        <f t="shared" si="7"/>
        <v>21</v>
      </c>
    </row>
    <row r="18" spans="1:28" x14ac:dyDescent="0.35">
      <c r="A18" s="50"/>
      <c r="B18" s="50"/>
      <c r="C18" s="51"/>
      <c r="D18" s="52" t="s">
        <v>49</v>
      </c>
      <c r="E18" s="57" t="s">
        <v>49</v>
      </c>
      <c r="F18" s="58" t="s">
        <v>50</v>
      </c>
      <c r="G18" s="47" t="s">
        <v>49</v>
      </c>
      <c r="H18" s="48"/>
      <c r="I18" s="49"/>
      <c r="K18" s="50">
        <v>0</v>
      </c>
      <c r="L18" s="50">
        <v>0</v>
      </c>
      <c r="M18" s="50">
        <v>0</v>
      </c>
      <c r="P18" s="86">
        <f>'MALDESI Heme-corrected Summary'!G4</f>
        <v>0.16245057810910085</v>
      </c>
      <c r="Q18" s="82">
        <f t="shared" si="0"/>
        <v>0.16245057810910085</v>
      </c>
      <c r="R18" s="85">
        <f t="shared" si="1"/>
        <v>5</v>
      </c>
      <c r="S18" s="84">
        <f>'MALDESI Heme-corrected Summary'!I4</f>
        <v>2.9617655158480258</v>
      </c>
      <c r="T18" s="50">
        <f t="shared" si="4"/>
        <v>2.9617655158480258</v>
      </c>
      <c r="U18" s="85">
        <f t="shared" si="2"/>
        <v>13</v>
      </c>
      <c r="V18" s="84">
        <f>'MALDESI Heme-corrected Summary'!K4</f>
        <v>56.928955562702164</v>
      </c>
      <c r="W18" s="50">
        <f t="shared" si="5"/>
        <v>56.928955562702164</v>
      </c>
      <c r="X18" s="85">
        <f t="shared" si="3"/>
        <v>16</v>
      </c>
      <c r="Y18" s="84" t="s">
        <v>8</v>
      </c>
      <c r="Z18" s="50"/>
      <c r="AA18" s="85"/>
      <c r="AB18" s="80">
        <f t="shared" si="7"/>
        <v>34</v>
      </c>
    </row>
    <row r="19" spans="1:28" x14ac:dyDescent="0.35">
      <c r="A19" s="50"/>
      <c r="B19" s="50"/>
      <c r="C19" s="51"/>
      <c r="D19" s="55" t="s">
        <v>49</v>
      </c>
      <c r="E19" s="56" t="s">
        <v>49</v>
      </c>
      <c r="F19" s="37" t="s">
        <v>50</v>
      </c>
      <c r="G19" s="47" t="s">
        <v>49</v>
      </c>
      <c r="H19" s="48"/>
      <c r="I19" s="49"/>
      <c r="K19" s="50">
        <v>0</v>
      </c>
      <c r="L19" s="50">
        <v>0</v>
      </c>
      <c r="M19" s="50">
        <v>0</v>
      </c>
      <c r="P19" s="86">
        <f>'MALDESI Heme-corrected Summary'!G9</f>
        <v>9.3918142736118801E-2</v>
      </c>
      <c r="Q19" s="82">
        <f t="shared" si="0"/>
        <v>9.3918142736118801E-2</v>
      </c>
      <c r="R19" s="85">
        <f t="shared" si="1"/>
        <v>6</v>
      </c>
      <c r="S19" s="84">
        <f>'MALDESI Heme-corrected Summary'!I9</f>
        <v>3.5172358480446579</v>
      </c>
      <c r="T19" s="50">
        <f t="shared" si="4"/>
        <v>3.5172358480446579</v>
      </c>
      <c r="U19" s="85">
        <f t="shared" si="2"/>
        <v>10</v>
      </c>
      <c r="V19" s="84">
        <f>'MALDESI Heme-corrected Summary'!K9</f>
        <v>408.34520191476969</v>
      </c>
      <c r="W19" s="50">
        <f t="shared" si="5"/>
        <v>408.34520191476969</v>
      </c>
      <c r="X19" s="85">
        <f t="shared" si="3"/>
        <v>8</v>
      </c>
      <c r="Y19" s="84" t="s">
        <v>8</v>
      </c>
      <c r="Z19" s="50"/>
      <c r="AA19" s="85"/>
      <c r="AB19" s="80">
        <f t="shared" si="7"/>
        <v>24</v>
      </c>
    </row>
    <row r="20" spans="1:28" x14ac:dyDescent="0.35">
      <c r="A20" s="50"/>
      <c r="B20" s="50"/>
      <c r="C20" s="51"/>
      <c r="D20" s="52" t="s">
        <v>49</v>
      </c>
      <c r="E20" s="57" t="s">
        <v>49</v>
      </c>
      <c r="F20" s="58" t="s">
        <v>49</v>
      </c>
      <c r="G20" s="47" t="s">
        <v>52</v>
      </c>
      <c r="H20" s="48"/>
      <c r="I20" s="49"/>
      <c r="K20" s="50">
        <v>0</v>
      </c>
      <c r="L20" s="50">
        <v>0</v>
      </c>
      <c r="M20" s="50">
        <v>0</v>
      </c>
      <c r="P20" s="86">
        <f>'MALDESI Heme-corrected Summary'!G14</f>
        <v>4.8542729972403643E-2</v>
      </c>
      <c r="Q20" s="82">
        <f t="shared" si="0"/>
        <v>4.8542729972403643E-2</v>
      </c>
      <c r="R20" s="85">
        <f t="shared" si="1"/>
        <v>7</v>
      </c>
      <c r="S20" s="84">
        <f>'MALDESI Heme-corrected Summary'!I14</f>
        <v>2.8586895224465967</v>
      </c>
      <c r="T20" s="50">
        <f t="shared" si="4"/>
        <v>2.8586895224465967</v>
      </c>
      <c r="U20" s="85">
        <f t="shared" si="2"/>
        <v>14</v>
      </c>
      <c r="V20" s="84">
        <f>'MALDESI Heme-corrected Summary'!K14</f>
        <v>313.30245499158491</v>
      </c>
      <c r="W20" s="50">
        <f t="shared" si="5"/>
        <v>313.30245499158491</v>
      </c>
      <c r="X20" s="85">
        <f t="shared" si="3"/>
        <v>11</v>
      </c>
      <c r="Y20" s="84" t="s">
        <v>8</v>
      </c>
      <c r="Z20" s="50"/>
      <c r="AA20" s="85"/>
      <c r="AB20" s="80">
        <f t="shared" si="7"/>
        <v>32</v>
      </c>
    </row>
    <row r="21" spans="1:28" x14ac:dyDescent="0.35">
      <c r="A21" s="50"/>
      <c r="B21" s="50"/>
      <c r="C21" s="51"/>
      <c r="D21" s="55" t="s">
        <v>49</v>
      </c>
      <c r="E21" s="56" t="s">
        <v>49</v>
      </c>
      <c r="F21" s="37" t="s">
        <v>49</v>
      </c>
      <c r="G21" s="47" t="s">
        <v>49</v>
      </c>
      <c r="H21" s="48" t="s">
        <v>46</v>
      </c>
      <c r="I21" s="49" t="s">
        <v>46</v>
      </c>
      <c r="K21" s="50">
        <v>1</v>
      </c>
      <c r="L21" s="50">
        <v>0</v>
      </c>
      <c r="M21" s="50">
        <v>1</v>
      </c>
      <c r="P21" s="86">
        <f>'MALDESI Heme-corrected Summary'!G11</f>
        <v>4.7954704296051864E-2</v>
      </c>
      <c r="Q21" s="82">
        <f t="shared" si="0"/>
        <v>4.7954704296051864E-2</v>
      </c>
      <c r="R21" s="85">
        <f t="shared" si="1"/>
        <v>8</v>
      </c>
      <c r="S21" s="84">
        <f>'MALDESI Heme-corrected Summary'!I11</f>
        <v>3.4681124584315715</v>
      </c>
      <c r="T21" s="50">
        <f t="shared" si="4"/>
        <v>3.4681124584315715</v>
      </c>
      <c r="U21" s="85">
        <f t="shared" si="2"/>
        <v>11</v>
      </c>
      <c r="V21" s="84">
        <f>'MALDESI Heme-corrected Summary'!K11</f>
        <v>344.41058825959493</v>
      </c>
      <c r="W21" s="50">
        <f t="shared" si="5"/>
        <v>344.41058825959493</v>
      </c>
      <c r="X21" s="85">
        <f t="shared" si="3"/>
        <v>10</v>
      </c>
      <c r="Y21" s="84" t="s">
        <v>8</v>
      </c>
      <c r="Z21" s="50"/>
      <c r="AA21" s="85"/>
      <c r="AB21" s="80">
        <f t="shared" si="7"/>
        <v>29</v>
      </c>
    </row>
    <row r="22" spans="1:28" ht="16" thickBot="1" x14ac:dyDescent="0.4">
      <c r="A22" s="50"/>
      <c r="B22" s="50"/>
      <c r="C22" s="51"/>
      <c r="D22" s="52" t="s">
        <v>45</v>
      </c>
      <c r="E22" s="57" t="s">
        <v>49</v>
      </c>
      <c r="F22" s="58" t="s">
        <v>47</v>
      </c>
      <c r="G22" s="47" t="s">
        <v>49</v>
      </c>
      <c r="H22" s="48"/>
      <c r="I22" s="49" t="s">
        <v>46</v>
      </c>
      <c r="K22" s="50">
        <v>1</v>
      </c>
      <c r="L22" s="50">
        <v>1</v>
      </c>
      <c r="M22" s="50">
        <v>0</v>
      </c>
      <c r="P22" s="87">
        <f>'MALDESI Heme-corrected Summary'!G18</f>
        <v>1.8056508989238593E-2</v>
      </c>
      <c r="Q22" s="88">
        <f t="shared" si="0"/>
        <v>1.8056508989238593E-2</v>
      </c>
      <c r="R22" s="89">
        <f t="shared" si="1"/>
        <v>9</v>
      </c>
      <c r="S22" s="90">
        <f>'MALDESI Heme-corrected Summary'!I18</f>
        <v>1.6861149362826386</v>
      </c>
      <c r="T22" s="60">
        <f t="shared" si="4"/>
        <v>1.6861149362826386</v>
      </c>
      <c r="U22" s="89">
        <f t="shared" si="2"/>
        <v>16</v>
      </c>
      <c r="V22" s="90">
        <f>'MALDESI Heme-corrected Summary'!K18</f>
        <v>470.20635337306908</v>
      </c>
      <c r="W22" s="60">
        <f t="shared" si="5"/>
        <v>470.20635337306908</v>
      </c>
      <c r="X22" s="89">
        <f t="shared" si="3"/>
        <v>7</v>
      </c>
      <c r="Y22" s="84" t="s">
        <v>8</v>
      </c>
      <c r="Z22" s="60"/>
      <c r="AA22" s="89"/>
      <c r="AB22" s="80">
        <f t="shared" si="7"/>
        <v>32</v>
      </c>
    </row>
    <row r="23" spans="1:28" x14ac:dyDescent="0.35">
      <c r="A23" s="50"/>
      <c r="B23" s="50"/>
      <c r="C23" s="51"/>
      <c r="D23" s="52" t="s">
        <v>49</v>
      </c>
      <c r="E23" s="57" t="s">
        <v>49</v>
      </c>
      <c r="F23" s="58" t="s">
        <v>49</v>
      </c>
      <c r="G23" s="47" t="s">
        <v>49</v>
      </c>
      <c r="H23" s="48"/>
      <c r="I23" s="49"/>
      <c r="K23" s="81"/>
      <c r="L23" s="81"/>
      <c r="M23" s="81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</row>
    <row r="24" spans="1:28" x14ac:dyDescent="0.35">
      <c r="F24" s="76" t="s">
        <v>53</v>
      </c>
      <c r="H24" s="78" t="s">
        <v>54</v>
      </c>
      <c r="I24" s="78" t="s">
        <v>55</v>
      </c>
      <c r="X24" s="77"/>
    </row>
    <row r="25" spans="1:28" x14ac:dyDescent="0.35">
      <c r="K25" s="77" t="s">
        <v>64</v>
      </c>
      <c r="L25" s="77" t="s">
        <v>60</v>
      </c>
    </row>
    <row r="26" spans="1:28" x14ac:dyDescent="0.35">
      <c r="K26" s="77"/>
      <c r="L26" s="77" t="s">
        <v>61</v>
      </c>
    </row>
    <row r="30" spans="1:28" x14ac:dyDescent="0.35">
      <c r="M30" s="77" t="s">
        <v>57</v>
      </c>
    </row>
    <row r="44" spans="13:13" x14ac:dyDescent="0.35">
      <c r="M44" s="77" t="s">
        <v>58</v>
      </c>
    </row>
  </sheetData>
  <mergeCells count="10">
    <mergeCell ref="P4:Q4"/>
    <mergeCell ref="S4:T4"/>
    <mergeCell ref="V4:W4"/>
    <mergeCell ref="Y4:Z4"/>
    <mergeCell ref="A3:C3"/>
    <mergeCell ref="D3:E3"/>
    <mergeCell ref="P3:R3"/>
    <mergeCell ref="S3:U3"/>
    <mergeCell ref="V3:X3"/>
    <mergeCell ref="Y3:AA3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MALDESI Original Summary</vt:lpstr>
      <vt:lpstr>MALDESI Heme-corrected Summary</vt:lpstr>
      <vt:lpstr>vDNA and Tissue Concentration</vt:lpstr>
    </vt:vector>
  </TitlesOfParts>
  <Company>UNC Chapel Hill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sop_kashubalab.inst</dc:creator>
  <cp:lastModifiedBy>Jennifer Audsley</cp:lastModifiedBy>
  <dcterms:created xsi:type="dcterms:W3CDTF">2019-12-18T23:28:05Z</dcterms:created>
  <dcterms:modified xsi:type="dcterms:W3CDTF">2022-11-02T11:39:32Z</dcterms:modified>
</cp:coreProperties>
</file>